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роєкти рішень сесій\XV сесія\"/>
    </mc:Choice>
  </mc:AlternateContent>
  <bookViews>
    <workbookView xWindow="0" yWindow="0" windowWidth="20490" windowHeight="7650" tabRatio="874" activeTab="2"/>
  </bookViews>
  <sheets>
    <sheet name="Доходи заг." sheetId="13" r:id="rId1"/>
    <sheet name="Видатки заг." sheetId="2" r:id="rId2"/>
    <sheet name="Узагальнені" sheetId="3" r:id="rId3"/>
    <sheet name="спеціальний фонд" sheetId="15" r:id="rId4"/>
    <sheet name="програми" sheetId="16" r:id="rId5"/>
  </sheets>
  <definedNames>
    <definedName name="_xlnm._FilterDatabase" localSheetId="1" hidden="1">'Видатки заг.'!$B$13:$B$78</definedName>
    <definedName name="_xlnm.Print_Titles" localSheetId="1">'Видатки заг.'!$A:$D,'Видатки заг.'!$12:$15</definedName>
    <definedName name="_xlnm.Print_Titles" localSheetId="0">'Доходи заг.'!$11:$13</definedName>
    <definedName name="_xlnm.Print_Titles" localSheetId="4">програми!$9:$10</definedName>
    <definedName name="_xlnm.Print_Titles" localSheetId="3">'спеціальний фонд'!$12:$12</definedName>
    <definedName name="_xlnm.Print_Titles" localSheetId="2">Узагальнені!$10:$10</definedName>
    <definedName name="_xlnm.Print_Area" localSheetId="1">'Видатки заг.'!$A$1:$T$78</definedName>
    <definedName name="_xlnm.Print_Area" localSheetId="4">програми!$A$1:$G$135</definedName>
    <definedName name="_xlnm.Print_Area" localSheetId="3">'спеціальний фонд'!$A$1:$E$67</definedName>
    <definedName name="_xlnm.Print_Area" localSheetId="2">Узагальнені!$A$1:$E$45</definedName>
  </definedNames>
  <calcPr calcId="162913" fullCalcOnLoad="1"/>
</workbook>
</file>

<file path=xl/calcChain.xml><?xml version="1.0" encoding="utf-8"?>
<calcChain xmlns="http://schemas.openxmlformats.org/spreadsheetml/2006/main">
  <c r="G105" i="16" l="1"/>
  <c r="F105" i="16"/>
  <c r="G104" i="16"/>
  <c r="F104" i="16"/>
  <c r="G103" i="16"/>
  <c r="F103" i="16"/>
  <c r="D100" i="16"/>
  <c r="E100" i="16"/>
  <c r="E102" i="16"/>
  <c r="E81" i="16"/>
  <c r="E133" i="16"/>
  <c r="G133" i="16"/>
  <c r="E11" i="16"/>
  <c r="E13" i="16"/>
  <c r="E23" i="16"/>
  <c r="E25" i="16"/>
  <c r="E27" i="16"/>
  <c r="E29" i="16"/>
  <c r="E44" i="16"/>
  <c r="E52" i="16"/>
  <c r="E60" i="16"/>
  <c r="E62" i="16"/>
  <c r="E64" i="16"/>
  <c r="E70" i="16"/>
  <c r="E76" i="16"/>
  <c r="E78" i="16"/>
  <c r="E107" i="16"/>
  <c r="E111" i="16"/>
  <c r="E115" i="16"/>
  <c r="E118" i="16"/>
  <c r="E120" i="16"/>
  <c r="D102" i="16"/>
  <c r="D107" i="16"/>
  <c r="D81" i="16"/>
  <c r="D11" i="16"/>
  <c r="D13" i="16"/>
  <c r="D23" i="16"/>
  <c r="D25" i="16"/>
  <c r="D27" i="16"/>
  <c r="D29" i="16"/>
  <c r="D44" i="16"/>
  <c r="D52" i="16"/>
  <c r="D60" i="16"/>
  <c r="D62" i="16"/>
  <c r="D64" i="16"/>
  <c r="D70" i="16"/>
  <c r="D76" i="16"/>
  <c r="D78" i="16"/>
  <c r="D111" i="16"/>
  <c r="D115" i="16"/>
  <c r="D118" i="16"/>
  <c r="D120" i="16"/>
  <c r="D133" i="16"/>
  <c r="F101" i="16"/>
  <c r="F98" i="16"/>
  <c r="F99" i="16"/>
  <c r="F100" i="16"/>
  <c r="F102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81" i="16"/>
  <c r="G113" i="16"/>
  <c r="G112" i="16"/>
  <c r="G111" i="16"/>
  <c r="F114" i="16"/>
  <c r="F111" i="16"/>
  <c r="G102" i="16"/>
  <c r="G101" i="16"/>
  <c r="G100" i="16"/>
  <c r="G99" i="16"/>
  <c r="G98" i="16"/>
  <c r="G97" i="16"/>
  <c r="F11" i="16"/>
  <c r="F14" i="16"/>
  <c r="F15" i="16"/>
  <c r="F16" i="16"/>
  <c r="F17" i="16"/>
  <c r="F18" i="16"/>
  <c r="F19" i="16"/>
  <c r="F20" i="16"/>
  <c r="F21" i="16"/>
  <c r="F22" i="16"/>
  <c r="F13" i="16"/>
  <c r="F24" i="16"/>
  <c r="F23" i="16"/>
  <c r="F26" i="16"/>
  <c r="F25" i="16"/>
  <c r="F28" i="16"/>
  <c r="F27" i="16"/>
  <c r="F29" i="16"/>
  <c r="F45" i="16"/>
  <c r="F44" i="16"/>
  <c r="F46" i="16"/>
  <c r="F47" i="16"/>
  <c r="F48" i="16"/>
  <c r="F49" i="16"/>
  <c r="F50" i="16"/>
  <c r="F51" i="16"/>
  <c r="F53" i="16"/>
  <c r="F52" i="16"/>
  <c r="F54" i="16"/>
  <c r="F55" i="16"/>
  <c r="F56" i="16"/>
  <c r="F57" i="16"/>
  <c r="F58" i="16"/>
  <c r="F59" i="16"/>
  <c r="F61" i="16"/>
  <c r="F60" i="16"/>
  <c r="F63" i="16"/>
  <c r="F62" i="16"/>
  <c r="F65" i="16"/>
  <c r="F64" i="16"/>
  <c r="F66" i="16"/>
  <c r="F67" i="16"/>
  <c r="F68" i="16"/>
  <c r="F69" i="16"/>
  <c r="F72" i="16"/>
  <c r="F73" i="16"/>
  <c r="F70" i="16"/>
  <c r="F77" i="16"/>
  <c r="F76" i="16"/>
  <c r="F79" i="16"/>
  <c r="F80" i="16"/>
  <c r="F78" i="16"/>
  <c r="F107" i="16"/>
  <c r="F115" i="16"/>
  <c r="F118" i="16"/>
  <c r="F120" i="16"/>
  <c r="G63" i="16"/>
  <c r="G62" i="16"/>
  <c r="G48" i="16"/>
  <c r="G58" i="16"/>
  <c r="G95" i="16"/>
  <c r="G94" i="16"/>
  <c r="G93" i="16"/>
  <c r="G92" i="16"/>
  <c r="G91" i="16"/>
  <c r="G90" i="16"/>
  <c r="G83" i="16"/>
  <c r="G82" i="16"/>
  <c r="G86" i="16"/>
  <c r="G85" i="16"/>
  <c r="G123" i="16"/>
  <c r="G122" i="16"/>
  <c r="F123" i="16"/>
  <c r="F122" i="16"/>
  <c r="G121" i="16"/>
  <c r="F121" i="16"/>
  <c r="G120" i="16"/>
  <c r="G119" i="16"/>
  <c r="F119" i="16"/>
  <c r="G118" i="16"/>
  <c r="G79" i="16"/>
  <c r="G21" i="16"/>
  <c r="C54" i="15"/>
  <c r="B54" i="15"/>
  <c r="B38" i="15"/>
  <c r="B25" i="15"/>
  <c r="B57" i="15"/>
  <c r="E56" i="15"/>
  <c r="D56" i="15"/>
  <c r="E52" i="15"/>
  <c r="D52" i="15"/>
  <c r="E51" i="15"/>
  <c r="D51" i="15"/>
  <c r="E48" i="15"/>
  <c r="D48" i="15"/>
  <c r="E46" i="15"/>
  <c r="D46" i="15"/>
  <c r="E45" i="15"/>
  <c r="D45" i="15"/>
  <c r="E34" i="15"/>
  <c r="D34" i="15"/>
  <c r="E28" i="15"/>
  <c r="D28" i="15"/>
  <c r="E35" i="15"/>
  <c r="D35" i="15"/>
  <c r="E16" i="15"/>
  <c r="D16" i="15"/>
  <c r="C21" i="13"/>
  <c r="C33" i="1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7" i="3"/>
  <c r="F17" i="2"/>
  <c r="F16" i="2"/>
  <c r="F42" i="2"/>
  <c r="F41" i="2"/>
  <c r="F67" i="2"/>
  <c r="F66" i="2"/>
  <c r="C30" i="3"/>
  <c r="C31" i="3"/>
  <c r="C32" i="3"/>
  <c r="C33" i="3"/>
  <c r="B21" i="13"/>
  <c r="B33" i="13"/>
  <c r="B12" i="3"/>
  <c r="B13" i="3"/>
  <c r="B14" i="3"/>
  <c r="B15" i="3"/>
  <c r="B16" i="3"/>
  <c r="B17" i="3"/>
  <c r="D17" i="3"/>
  <c r="B18" i="3"/>
  <c r="B19" i="3"/>
  <c r="D19" i="3"/>
  <c r="B20" i="3"/>
  <c r="B21" i="3"/>
  <c r="D21" i="3"/>
  <c r="B22" i="3"/>
  <c r="B23" i="3"/>
  <c r="E14" i="3"/>
  <c r="D14" i="3"/>
  <c r="E22" i="3"/>
  <c r="D22" i="3"/>
  <c r="E21" i="3"/>
  <c r="E20" i="3"/>
  <c r="D20" i="3"/>
  <c r="E19" i="3"/>
  <c r="E18" i="3"/>
  <c r="D18" i="3"/>
  <c r="E17" i="3"/>
  <c r="D42" i="13"/>
  <c r="E42" i="13"/>
  <c r="F42" i="13"/>
  <c r="D37" i="13"/>
  <c r="E37" i="13"/>
  <c r="F37" i="13"/>
  <c r="D35" i="13"/>
  <c r="E35" i="13"/>
  <c r="F35" i="13"/>
  <c r="E17" i="2"/>
  <c r="E16" i="2"/>
  <c r="B29" i="3"/>
  <c r="B34" i="3"/>
  <c r="E42" i="2"/>
  <c r="E41" i="2"/>
  <c r="E67" i="2"/>
  <c r="E66" i="2"/>
  <c r="B30" i="3"/>
  <c r="E30" i="3"/>
  <c r="B31" i="3"/>
  <c r="B32" i="3"/>
  <c r="B33" i="3"/>
  <c r="E31" i="3"/>
  <c r="D31" i="3"/>
  <c r="D30" i="3"/>
  <c r="I42" i="2"/>
  <c r="I17" i="2"/>
  <c r="I16" i="2"/>
  <c r="I41" i="2"/>
  <c r="I67" i="2"/>
  <c r="I66" i="2"/>
  <c r="I70" i="2"/>
  <c r="I69" i="2"/>
  <c r="E70" i="2"/>
  <c r="E69" i="2"/>
  <c r="Q34" i="2"/>
  <c r="R34" i="2"/>
  <c r="T34" i="2"/>
  <c r="S34" i="2"/>
  <c r="P34" i="2"/>
  <c r="O34" i="2"/>
  <c r="L34" i="2"/>
  <c r="K34" i="2"/>
  <c r="H34" i="2"/>
  <c r="G34" i="2"/>
  <c r="Q74" i="2"/>
  <c r="R74" i="2"/>
  <c r="T74" i="2"/>
  <c r="S74" i="2"/>
  <c r="P74" i="2"/>
  <c r="O74" i="2"/>
  <c r="L74" i="2"/>
  <c r="K74" i="2"/>
  <c r="H74" i="2"/>
  <c r="G74" i="2"/>
  <c r="Q73" i="2"/>
  <c r="R73" i="2"/>
  <c r="T73" i="2"/>
  <c r="S73" i="2"/>
  <c r="P73" i="2"/>
  <c r="O73" i="2"/>
  <c r="L73" i="2"/>
  <c r="K73" i="2"/>
  <c r="H73" i="2"/>
  <c r="G73" i="2"/>
  <c r="Q60" i="2"/>
  <c r="R60" i="2"/>
  <c r="T60" i="2"/>
  <c r="S60" i="2"/>
  <c r="P60" i="2"/>
  <c r="O60" i="2"/>
  <c r="L60" i="2"/>
  <c r="K60" i="2"/>
  <c r="H60" i="2"/>
  <c r="G60" i="2"/>
  <c r="Q58" i="2"/>
  <c r="R58" i="2"/>
  <c r="T58" i="2"/>
  <c r="S58" i="2"/>
  <c r="P58" i="2"/>
  <c r="O58" i="2"/>
  <c r="L58" i="2"/>
  <c r="K58" i="2"/>
  <c r="H58" i="2"/>
  <c r="G58" i="2"/>
  <c r="Q57" i="2"/>
  <c r="R57" i="2"/>
  <c r="T57" i="2"/>
  <c r="S57" i="2"/>
  <c r="P57" i="2"/>
  <c r="O57" i="2"/>
  <c r="L57" i="2"/>
  <c r="K57" i="2"/>
  <c r="H57" i="2"/>
  <c r="G57" i="2"/>
  <c r="Q49" i="2"/>
  <c r="R49" i="2"/>
  <c r="T49" i="2"/>
  <c r="S49" i="2"/>
  <c r="P49" i="2"/>
  <c r="O49" i="2"/>
  <c r="L49" i="2"/>
  <c r="K49" i="2"/>
  <c r="H49" i="2"/>
  <c r="G49" i="2"/>
  <c r="Q48" i="2"/>
  <c r="R48" i="2"/>
  <c r="T48" i="2"/>
  <c r="S48" i="2"/>
  <c r="P48" i="2"/>
  <c r="O48" i="2"/>
  <c r="L48" i="2"/>
  <c r="K48" i="2"/>
  <c r="H48" i="2"/>
  <c r="G48" i="2"/>
  <c r="Q39" i="2"/>
  <c r="T39" i="2"/>
  <c r="R39" i="2"/>
  <c r="S39" i="2"/>
  <c r="P39" i="2"/>
  <c r="O39" i="2"/>
  <c r="L39" i="2"/>
  <c r="K39" i="2"/>
  <c r="H39" i="2"/>
  <c r="G39" i="2"/>
  <c r="G59" i="16"/>
  <c r="C18" i="15"/>
  <c r="C22" i="15"/>
  <c r="C25" i="15"/>
  <c r="C38" i="15"/>
  <c r="C57" i="15"/>
  <c r="E53" i="15"/>
  <c r="D53" i="15"/>
  <c r="E47" i="15"/>
  <c r="D47" i="15"/>
  <c r="E42" i="15"/>
  <c r="D42" i="15"/>
  <c r="E43" i="15"/>
  <c r="D43" i="15"/>
  <c r="E31" i="15"/>
  <c r="D31" i="15"/>
  <c r="E27" i="15"/>
  <c r="D27" i="15"/>
  <c r="B18" i="15"/>
  <c r="B22" i="15"/>
  <c r="G28" i="16"/>
  <c r="G27" i="16"/>
  <c r="G96" i="16"/>
  <c r="G89" i="16"/>
  <c r="G84" i="16"/>
  <c r="G50" i="16"/>
  <c r="G26" i="16"/>
  <c r="G25" i="16"/>
  <c r="G24" i="16"/>
  <c r="G23" i="16"/>
  <c r="F27" i="13"/>
  <c r="E27" i="13"/>
  <c r="D27" i="13"/>
  <c r="R38" i="2"/>
  <c r="Q38" i="2"/>
  <c r="S38" i="2"/>
  <c r="Q68" i="2"/>
  <c r="Q53" i="2"/>
  <c r="S53" i="2"/>
  <c r="R53" i="2"/>
  <c r="T53" i="2"/>
  <c r="Q52" i="2"/>
  <c r="S52" i="2"/>
  <c r="R52" i="2"/>
  <c r="T52" i="2"/>
  <c r="Q37" i="2"/>
  <c r="S37" i="2"/>
  <c r="R37" i="2"/>
  <c r="T37" i="2"/>
  <c r="P37" i="2"/>
  <c r="O37" i="2"/>
  <c r="L37" i="2"/>
  <c r="K37" i="2"/>
  <c r="H37" i="2"/>
  <c r="G37" i="2"/>
  <c r="Q36" i="2"/>
  <c r="S36" i="2"/>
  <c r="R36" i="2"/>
  <c r="T36" i="2"/>
  <c r="P36" i="2"/>
  <c r="O36" i="2"/>
  <c r="L36" i="2"/>
  <c r="K36" i="2"/>
  <c r="H36" i="2"/>
  <c r="G36" i="2"/>
  <c r="Q29" i="2"/>
  <c r="S29" i="2"/>
  <c r="R29" i="2"/>
  <c r="T29" i="2"/>
  <c r="P29" i="2"/>
  <c r="O29" i="2"/>
  <c r="L29" i="2"/>
  <c r="K29" i="2"/>
  <c r="H29" i="2"/>
  <c r="G29" i="2"/>
  <c r="R26" i="2"/>
  <c r="Q26" i="2"/>
  <c r="S26" i="2"/>
  <c r="R24" i="2"/>
  <c r="Q24" i="2"/>
  <c r="S24" i="2"/>
  <c r="Q20" i="2"/>
  <c r="S20" i="2"/>
  <c r="R20" i="2"/>
  <c r="T20" i="2"/>
  <c r="L20" i="2"/>
  <c r="K20" i="2"/>
  <c r="G17" i="2"/>
  <c r="G16" i="2"/>
  <c r="J17" i="2"/>
  <c r="K17" i="2"/>
  <c r="K16" i="2"/>
  <c r="N17" i="2"/>
  <c r="M17" i="2"/>
  <c r="O17" i="2"/>
  <c r="O16" i="2"/>
  <c r="O20" i="2"/>
  <c r="M70" i="2"/>
  <c r="Q70" i="2"/>
  <c r="F70" i="2"/>
  <c r="R70" i="2"/>
  <c r="J70" i="2"/>
  <c r="N70" i="2"/>
  <c r="E55" i="15"/>
  <c r="D55" i="15"/>
  <c r="E54" i="15"/>
  <c r="D54" i="15"/>
  <c r="E50" i="15"/>
  <c r="D50" i="15"/>
  <c r="E49" i="15"/>
  <c r="D49" i="15"/>
  <c r="E44" i="15"/>
  <c r="D44" i="15"/>
  <c r="E41" i="15"/>
  <c r="D41" i="15"/>
  <c r="E40" i="15"/>
  <c r="D40" i="15"/>
  <c r="E39" i="15"/>
  <c r="D39" i="15"/>
  <c r="E38" i="15"/>
  <c r="D38" i="15"/>
  <c r="E37" i="15"/>
  <c r="D37" i="15"/>
  <c r="E36" i="15"/>
  <c r="D36" i="15"/>
  <c r="E33" i="15"/>
  <c r="D33" i="15"/>
  <c r="E32" i="15"/>
  <c r="D32" i="15"/>
  <c r="E30" i="15"/>
  <c r="D30" i="15"/>
  <c r="E29" i="15"/>
  <c r="D29" i="15"/>
  <c r="E26" i="15"/>
  <c r="D26" i="15"/>
  <c r="E25" i="15"/>
  <c r="D25" i="15"/>
  <c r="D64" i="15"/>
  <c r="D63" i="15"/>
  <c r="D20" i="15"/>
  <c r="D18" i="15"/>
  <c r="D17" i="15"/>
  <c r="D15" i="15"/>
  <c r="D14" i="15"/>
  <c r="D36" i="3"/>
  <c r="D33" i="3"/>
  <c r="D32" i="3"/>
  <c r="D23" i="3"/>
  <c r="D16" i="3"/>
  <c r="D15" i="3"/>
  <c r="D13" i="3"/>
  <c r="Q71" i="2"/>
  <c r="R71" i="2"/>
  <c r="R75" i="2"/>
  <c r="Q75" i="2"/>
  <c r="T75" i="2"/>
  <c r="Q72" i="2"/>
  <c r="R72" i="2"/>
  <c r="T72" i="2"/>
  <c r="T71" i="2"/>
  <c r="M69" i="2"/>
  <c r="F69" i="2"/>
  <c r="J69" i="2"/>
  <c r="N69" i="2"/>
  <c r="R69" i="2"/>
  <c r="R68" i="2"/>
  <c r="T68" i="2"/>
  <c r="M67" i="2"/>
  <c r="Q67" i="2"/>
  <c r="T67" i="2"/>
  <c r="J67" i="2"/>
  <c r="N67" i="2"/>
  <c r="R67" i="2"/>
  <c r="M66" i="2"/>
  <c r="Q66" i="2"/>
  <c r="J66" i="2"/>
  <c r="N66" i="2"/>
  <c r="Q65" i="2"/>
  <c r="R65" i="2"/>
  <c r="T65" i="2"/>
  <c r="Q64" i="2"/>
  <c r="R64" i="2"/>
  <c r="T64" i="2"/>
  <c r="Q63" i="2"/>
  <c r="R63" i="2"/>
  <c r="T63" i="2"/>
  <c r="Q62" i="2"/>
  <c r="R62" i="2"/>
  <c r="T62" i="2"/>
  <c r="Q61" i="2"/>
  <c r="R61" i="2"/>
  <c r="T61" i="2"/>
  <c r="Q59" i="2"/>
  <c r="R59" i="2"/>
  <c r="T59" i="2"/>
  <c r="Q56" i="2"/>
  <c r="R56" i="2"/>
  <c r="T56" i="2"/>
  <c r="Q55" i="2"/>
  <c r="R55" i="2"/>
  <c r="T55" i="2"/>
  <c r="Q54" i="2"/>
  <c r="R54" i="2"/>
  <c r="T54" i="2"/>
  <c r="Q51" i="2"/>
  <c r="R51" i="2"/>
  <c r="T51" i="2"/>
  <c r="Q50" i="2"/>
  <c r="R50" i="2"/>
  <c r="T50" i="2"/>
  <c r="Q47" i="2"/>
  <c r="R47" i="2"/>
  <c r="T47" i="2"/>
  <c r="Q46" i="2"/>
  <c r="R46" i="2"/>
  <c r="T46" i="2"/>
  <c r="Q45" i="2"/>
  <c r="R45" i="2"/>
  <c r="T45" i="2"/>
  <c r="Q44" i="2"/>
  <c r="R44" i="2"/>
  <c r="T44" i="2"/>
  <c r="Q43" i="2"/>
  <c r="R43" i="2"/>
  <c r="T43" i="2"/>
  <c r="M42" i="2"/>
  <c r="Q42" i="2"/>
  <c r="T42" i="2"/>
  <c r="J42" i="2"/>
  <c r="N42" i="2"/>
  <c r="R42" i="2"/>
  <c r="M41" i="2"/>
  <c r="Q41" i="2"/>
  <c r="J41" i="2"/>
  <c r="N41" i="2"/>
  <c r="Q40" i="2"/>
  <c r="R40" i="2"/>
  <c r="T40" i="2"/>
  <c r="T38" i="2"/>
  <c r="Q35" i="2"/>
  <c r="R35" i="2"/>
  <c r="T35" i="2"/>
  <c r="Q33" i="2"/>
  <c r="R33" i="2"/>
  <c r="T33" i="2"/>
  <c r="Q32" i="2"/>
  <c r="R32" i="2"/>
  <c r="T32" i="2"/>
  <c r="Q31" i="2"/>
  <c r="R31" i="2"/>
  <c r="T31" i="2"/>
  <c r="Q30" i="2"/>
  <c r="R30" i="2"/>
  <c r="T30" i="2"/>
  <c r="Q28" i="2"/>
  <c r="R28" i="2"/>
  <c r="T28" i="2"/>
  <c r="Q27" i="2"/>
  <c r="R27" i="2"/>
  <c r="T27" i="2"/>
  <c r="T26" i="2"/>
  <c r="Q25" i="2"/>
  <c r="R25" i="2"/>
  <c r="T25" i="2"/>
  <c r="T24" i="2"/>
  <c r="Q23" i="2"/>
  <c r="R23" i="2"/>
  <c r="T23" i="2"/>
  <c r="Q22" i="2"/>
  <c r="R22" i="2"/>
  <c r="T22" i="2"/>
  <c r="Q21" i="2"/>
  <c r="R21" i="2"/>
  <c r="T21" i="2"/>
  <c r="Q19" i="2"/>
  <c r="R19" i="2"/>
  <c r="T19" i="2"/>
  <c r="Q18" i="2"/>
  <c r="R18" i="2"/>
  <c r="T18" i="2"/>
  <c r="Q17" i="2"/>
  <c r="R17" i="2"/>
  <c r="T17" i="2"/>
  <c r="M16" i="2"/>
  <c r="M76" i="2"/>
  <c r="P76" i="2"/>
  <c r="J16" i="2"/>
  <c r="J76" i="2"/>
  <c r="N16" i="2"/>
  <c r="N76" i="2"/>
  <c r="P75" i="2"/>
  <c r="P72" i="2"/>
  <c r="P71" i="2"/>
  <c r="P70" i="2"/>
  <c r="P69" i="2"/>
  <c r="P68" i="2"/>
  <c r="P67" i="2"/>
  <c r="P66" i="2"/>
  <c r="P65" i="2"/>
  <c r="P64" i="2"/>
  <c r="P63" i="2"/>
  <c r="P62" i="2"/>
  <c r="P61" i="2"/>
  <c r="P59" i="2"/>
  <c r="P56" i="2"/>
  <c r="P55" i="2"/>
  <c r="P54" i="2"/>
  <c r="P53" i="2"/>
  <c r="P52" i="2"/>
  <c r="P51" i="2"/>
  <c r="P50" i="2"/>
  <c r="P47" i="2"/>
  <c r="P46" i="2"/>
  <c r="P45" i="2"/>
  <c r="P44" i="2"/>
  <c r="P43" i="2"/>
  <c r="P42" i="2"/>
  <c r="P41" i="2"/>
  <c r="P40" i="2"/>
  <c r="P38" i="2"/>
  <c r="P35" i="2"/>
  <c r="P33" i="2"/>
  <c r="P32" i="2"/>
  <c r="P31" i="2"/>
  <c r="P30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L75" i="2"/>
  <c r="L72" i="2"/>
  <c r="L71" i="2"/>
  <c r="L70" i="2"/>
  <c r="L69" i="2"/>
  <c r="L68" i="2"/>
  <c r="L67" i="2"/>
  <c r="L66" i="2"/>
  <c r="L65" i="2"/>
  <c r="L64" i="2"/>
  <c r="L63" i="2"/>
  <c r="L62" i="2"/>
  <c r="L61" i="2"/>
  <c r="L59" i="2"/>
  <c r="L56" i="2"/>
  <c r="L55" i="2"/>
  <c r="L54" i="2"/>
  <c r="L53" i="2"/>
  <c r="L52" i="2"/>
  <c r="L51" i="2"/>
  <c r="L50" i="2"/>
  <c r="L47" i="2"/>
  <c r="L46" i="2"/>
  <c r="L45" i="2"/>
  <c r="L44" i="2"/>
  <c r="L43" i="2"/>
  <c r="L42" i="2"/>
  <c r="L41" i="2"/>
  <c r="L40" i="2"/>
  <c r="L38" i="2"/>
  <c r="L35" i="2"/>
  <c r="L33" i="2"/>
  <c r="L32" i="2"/>
  <c r="L31" i="2"/>
  <c r="L30" i="2"/>
  <c r="L28" i="2"/>
  <c r="L27" i="2"/>
  <c r="L26" i="2"/>
  <c r="L25" i="2"/>
  <c r="L24" i="2"/>
  <c r="L23" i="2"/>
  <c r="L22" i="2"/>
  <c r="L21" i="2"/>
  <c r="L19" i="2"/>
  <c r="L18" i="2"/>
  <c r="L17" i="2"/>
  <c r="H75" i="2"/>
  <c r="H72" i="2"/>
  <c r="H71" i="2"/>
  <c r="H70" i="2"/>
  <c r="H68" i="2"/>
  <c r="H67" i="2"/>
  <c r="H65" i="2"/>
  <c r="H64" i="2"/>
  <c r="H63" i="2"/>
  <c r="H62" i="2"/>
  <c r="H61" i="2"/>
  <c r="H59" i="2"/>
  <c r="H56" i="2"/>
  <c r="H55" i="2"/>
  <c r="H54" i="2"/>
  <c r="H53" i="2"/>
  <c r="H52" i="2"/>
  <c r="H51" i="2"/>
  <c r="H50" i="2"/>
  <c r="H47" i="2"/>
  <c r="H46" i="2"/>
  <c r="H45" i="2"/>
  <c r="H44" i="2"/>
  <c r="H43" i="2"/>
  <c r="H42" i="2"/>
  <c r="H40" i="2"/>
  <c r="H38" i="2"/>
  <c r="H35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C45" i="13"/>
  <c r="B45" i="13"/>
  <c r="E45" i="13"/>
  <c r="F45" i="13"/>
  <c r="D45" i="13"/>
  <c r="E33" i="13"/>
  <c r="F33" i="13"/>
  <c r="D33" i="13"/>
  <c r="E44" i="13"/>
  <c r="F44" i="13"/>
  <c r="D44" i="13"/>
  <c r="E43" i="13"/>
  <c r="F43" i="13"/>
  <c r="D43" i="13"/>
  <c r="E41" i="13"/>
  <c r="F41" i="13"/>
  <c r="D41" i="13"/>
  <c r="E40" i="13"/>
  <c r="F40" i="13"/>
  <c r="D40" i="13"/>
  <c r="E38" i="13"/>
  <c r="F38" i="13"/>
  <c r="D38" i="13"/>
  <c r="E36" i="13"/>
  <c r="F36" i="13"/>
  <c r="D36" i="13"/>
  <c r="E34" i="13"/>
  <c r="F34" i="13"/>
  <c r="D34" i="13"/>
  <c r="E15" i="13"/>
  <c r="F15" i="13"/>
  <c r="F32" i="13"/>
  <c r="E31" i="13"/>
  <c r="F31" i="13"/>
  <c r="E30" i="13"/>
  <c r="F30" i="13"/>
  <c r="E29" i="13"/>
  <c r="F29" i="13"/>
  <c r="E28" i="13"/>
  <c r="F28" i="13"/>
  <c r="E26" i="13"/>
  <c r="F26" i="13"/>
  <c r="E25" i="13"/>
  <c r="F25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D32" i="13"/>
  <c r="D31" i="13"/>
  <c r="D30" i="13"/>
  <c r="D29" i="13"/>
  <c r="D28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G80" i="16"/>
  <c r="F12" i="16"/>
  <c r="F108" i="16"/>
  <c r="G54" i="16"/>
  <c r="G11" i="16"/>
  <c r="G12" i="16"/>
  <c r="G13" i="16"/>
  <c r="G22" i="16"/>
  <c r="G20" i="16"/>
  <c r="G19" i="16"/>
  <c r="G18" i="16"/>
  <c r="G17" i="16"/>
  <c r="G16" i="16"/>
  <c r="G15" i="16"/>
  <c r="G14" i="16"/>
  <c r="G44" i="16"/>
  <c r="G49" i="16"/>
  <c r="G47" i="16"/>
  <c r="G46" i="16"/>
  <c r="G45" i="16"/>
  <c r="G51" i="16"/>
  <c r="G52" i="16"/>
  <c r="G57" i="16"/>
  <c r="G56" i="16"/>
  <c r="G55" i="16"/>
  <c r="G53" i="16"/>
  <c r="G61" i="16"/>
  <c r="G60" i="16"/>
  <c r="G65" i="16"/>
  <c r="G66" i="16"/>
  <c r="G67" i="16"/>
  <c r="G68" i="16"/>
  <c r="G69" i="16"/>
  <c r="G64" i="16"/>
  <c r="G70" i="16"/>
  <c r="G73" i="16"/>
  <c r="G72" i="16"/>
  <c r="G77" i="16"/>
  <c r="G76" i="16"/>
  <c r="G78" i="16"/>
  <c r="G29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88" i="16"/>
  <c r="G81" i="16"/>
  <c r="G87" i="16"/>
  <c r="G117" i="16"/>
  <c r="F117" i="16"/>
  <c r="G116" i="16"/>
  <c r="F116" i="16"/>
  <c r="G115" i="16"/>
  <c r="G114" i="16"/>
  <c r="G107" i="16"/>
  <c r="F110" i="16"/>
  <c r="F109" i="16"/>
  <c r="G110" i="16"/>
  <c r="G109" i="16"/>
  <c r="G108" i="16"/>
  <c r="E32" i="13"/>
  <c r="E24" i="13"/>
  <c r="S68" i="2"/>
  <c r="S71" i="2"/>
  <c r="S56" i="2"/>
  <c r="O76" i="2"/>
  <c r="O75" i="2"/>
  <c r="O72" i="2"/>
  <c r="O71" i="2"/>
  <c r="O70" i="2"/>
  <c r="O69" i="2"/>
  <c r="O68" i="2"/>
  <c r="O67" i="2"/>
  <c r="O66" i="2"/>
  <c r="O65" i="2"/>
  <c r="O64" i="2"/>
  <c r="O63" i="2"/>
  <c r="O62" i="2"/>
  <c r="O61" i="2"/>
  <c r="O59" i="2"/>
  <c r="O56" i="2"/>
  <c r="O55" i="2"/>
  <c r="O54" i="2"/>
  <c r="O53" i="2"/>
  <c r="O52" i="2"/>
  <c r="O51" i="2"/>
  <c r="O50" i="2"/>
  <c r="O47" i="2"/>
  <c r="O46" i="2"/>
  <c r="O45" i="2"/>
  <c r="O44" i="2"/>
  <c r="O43" i="2"/>
  <c r="O42" i="2"/>
  <c r="O41" i="2"/>
  <c r="O40" i="2"/>
  <c r="O38" i="2"/>
  <c r="O35" i="2"/>
  <c r="O33" i="2"/>
  <c r="O32" i="2"/>
  <c r="O31" i="2"/>
  <c r="O30" i="2"/>
  <c r="O28" i="2"/>
  <c r="O27" i="2"/>
  <c r="O26" i="2"/>
  <c r="O25" i="2"/>
  <c r="O24" i="2"/>
  <c r="O23" i="2"/>
  <c r="O22" i="2"/>
  <c r="O21" i="2"/>
  <c r="O19" i="2"/>
  <c r="O18" i="2"/>
  <c r="K19" i="2"/>
  <c r="K75" i="2"/>
  <c r="K72" i="2"/>
  <c r="K71" i="2"/>
  <c r="K68" i="2"/>
  <c r="K65" i="2"/>
  <c r="K56" i="2"/>
  <c r="K51" i="2"/>
  <c r="K43" i="2"/>
  <c r="K38" i="2"/>
  <c r="K32" i="2"/>
  <c r="K31" i="2"/>
  <c r="K30" i="2"/>
  <c r="K28" i="2"/>
  <c r="K27" i="2"/>
  <c r="K26" i="2"/>
  <c r="K25" i="2"/>
  <c r="K24" i="2"/>
  <c r="K23" i="2"/>
  <c r="K22" i="2"/>
  <c r="K21" i="2"/>
  <c r="K70" i="2"/>
  <c r="K69" i="2"/>
  <c r="S67" i="2"/>
  <c r="K67" i="2"/>
  <c r="K66" i="2"/>
  <c r="K42" i="2"/>
  <c r="K41" i="2"/>
  <c r="K18" i="2"/>
  <c r="G67" i="2"/>
  <c r="G66" i="2"/>
  <c r="G70" i="2"/>
  <c r="G69" i="2"/>
  <c r="G71" i="2"/>
  <c r="G68" i="2"/>
  <c r="G65" i="2"/>
  <c r="G56" i="2"/>
  <c r="G52" i="2"/>
  <c r="G38" i="2"/>
  <c r="G33" i="2"/>
  <c r="G26" i="2"/>
  <c r="G24" i="2"/>
  <c r="G21" i="2"/>
  <c r="G20" i="2"/>
  <c r="G19" i="2"/>
  <c r="S75" i="2"/>
  <c r="G75" i="2"/>
  <c r="S72" i="2"/>
  <c r="G72" i="2"/>
  <c r="S65" i="2"/>
  <c r="S64" i="2"/>
  <c r="K64" i="2"/>
  <c r="G64" i="2"/>
  <c r="S63" i="2"/>
  <c r="K63" i="2"/>
  <c r="G63" i="2"/>
  <c r="S62" i="2"/>
  <c r="K62" i="2"/>
  <c r="G62" i="2"/>
  <c r="S61" i="2"/>
  <c r="K61" i="2"/>
  <c r="G61" i="2"/>
  <c r="S59" i="2"/>
  <c r="K59" i="2"/>
  <c r="G59" i="2"/>
  <c r="S55" i="2"/>
  <c r="K55" i="2"/>
  <c r="G55" i="2"/>
  <c r="S54" i="2"/>
  <c r="K54" i="2"/>
  <c r="G54" i="2"/>
  <c r="K53" i="2"/>
  <c r="G53" i="2"/>
  <c r="K52" i="2"/>
  <c r="S51" i="2"/>
  <c r="G51" i="2"/>
  <c r="S50" i="2"/>
  <c r="K50" i="2"/>
  <c r="G50" i="2"/>
  <c r="S47" i="2"/>
  <c r="K47" i="2"/>
  <c r="G47" i="2"/>
  <c r="S46" i="2"/>
  <c r="K46" i="2"/>
  <c r="G46" i="2"/>
  <c r="S45" i="2"/>
  <c r="K45" i="2"/>
  <c r="G45" i="2"/>
  <c r="S44" i="2"/>
  <c r="K44" i="2"/>
  <c r="G44" i="2"/>
  <c r="S43" i="2"/>
  <c r="G43" i="2"/>
  <c r="S42" i="2"/>
  <c r="G42" i="2"/>
  <c r="G41" i="2"/>
  <c r="S40" i="2"/>
  <c r="K40" i="2"/>
  <c r="G40" i="2"/>
  <c r="S35" i="2"/>
  <c r="K35" i="2"/>
  <c r="G35" i="2"/>
  <c r="S33" i="2"/>
  <c r="K33" i="2"/>
  <c r="S32" i="2"/>
  <c r="G32" i="2"/>
  <c r="S31" i="2"/>
  <c r="G31" i="2"/>
  <c r="S30" i="2"/>
  <c r="G30" i="2"/>
  <c r="S28" i="2"/>
  <c r="G28" i="2"/>
  <c r="S27" i="2"/>
  <c r="G27" i="2"/>
  <c r="S25" i="2"/>
  <c r="G25" i="2"/>
  <c r="S23" i="2"/>
  <c r="G23" i="2"/>
  <c r="S22" i="2"/>
  <c r="G22" i="2"/>
  <c r="S21" i="2"/>
  <c r="S19" i="2"/>
  <c r="S18" i="2"/>
  <c r="G18" i="2"/>
  <c r="S17" i="2"/>
  <c r="E17" i="15"/>
  <c r="E23" i="3"/>
  <c r="E20" i="15"/>
  <c r="E14" i="15"/>
  <c r="E64" i="15"/>
  <c r="E63" i="15"/>
  <c r="D35" i="3"/>
  <c r="E35" i="3"/>
  <c r="E36" i="3"/>
  <c r="E15" i="15"/>
  <c r="E16" i="3"/>
  <c r="E33" i="3"/>
  <c r="E13" i="3"/>
  <c r="E32" i="3"/>
  <c r="E15" i="3"/>
  <c r="E18" i="15"/>
  <c r="B65" i="15"/>
  <c r="E12" i="3"/>
  <c r="B40" i="3"/>
  <c r="T70" i="2"/>
  <c r="Q76" i="2"/>
  <c r="C59" i="15"/>
  <c r="C65" i="15"/>
  <c r="E57" i="15"/>
  <c r="B24" i="3"/>
  <c r="D12" i="3"/>
  <c r="H66" i="2"/>
  <c r="R66" i="2"/>
  <c r="S66" i="2"/>
  <c r="H16" i="2"/>
  <c r="C29" i="3"/>
  <c r="R16" i="2"/>
  <c r="F76" i="2"/>
  <c r="D57" i="15"/>
  <c r="S70" i="2"/>
  <c r="R76" i="2"/>
  <c r="S76" i="2"/>
  <c r="E76" i="2"/>
  <c r="H76" i="2"/>
  <c r="Q69" i="2"/>
  <c r="H69" i="2"/>
  <c r="I76" i="2"/>
  <c r="Q16" i="2"/>
  <c r="T16" i="2"/>
  <c r="L16" i="2"/>
  <c r="H41" i="2"/>
  <c r="R41" i="2"/>
  <c r="S41" i="2"/>
  <c r="F133" i="16"/>
  <c r="L76" i="2"/>
  <c r="K76" i="2"/>
  <c r="T69" i="2"/>
  <c r="S69" i="2"/>
  <c r="S16" i="2"/>
  <c r="D24" i="3"/>
  <c r="B27" i="3"/>
  <c r="E24" i="3"/>
  <c r="T76" i="2"/>
  <c r="T66" i="2"/>
  <c r="G76" i="2"/>
  <c r="C34" i="3"/>
  <c r="D29" i="3"/>
  <c r="E29" i="3"/>
  <c r="E65" i="15"/>
  <c r="D65" i="15"/>
  <c r="T41" i="2"/>
  <c r="E34" i="3"/>
  <c r="D34" i="3"/>
  <c r="C37" i="3"/>
  <c r="C40" i="3"/>
  <c r="D40" i="3"/>
  <c r="E40" i="3"/>
</calcChain>
</file>

<file path=xl/sharedStrings.xml><?xml version="1.0" encoding="utf-8"?>
<sst xmlns="http://schemas.openxmlformats.org/spreadsheetml/2006/main" count="691" uniqueCount="535">
  <si>
    <t>2.6</t>
  </si>
  <si>
    <t>2.7</t>
  </si>
  <si>
    <t>Програма підтримки КНП "ЦПМСД Великоолександрівського району" на 2021 рік</t>
  </si>
  <si>
    <t xml:space="preserve">Програма щодо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споживання, що забезпечуються відшкодуванням витрат, повязаних з відпуском лікарських засобів безоплатно або на пільгових умовах громадянам, які мають на це право </t>
  </si>
  <si>
    <t xml:space="preserve">Порядок відшкодування за пільговий проїзд залізничним транспортом на маршрутах загального користування окремих категорій громадян Великоолександрівської селищної територіальної громади </t>
  </si>
  <si>
    <t>Програма «Турбота» на 2021 рік</t>
  </si>
  <si>
    <t>Програма розвитку індивідуального житлового будівництва на селі "Власний дім" на 2021 рік</t>
  </si>
  <si>
    <t>Апарат Великоолександрівської селищної ради</t>
  </si>
  <si>
    <t>Програма підтримки комунального некомерційного підприємства "Великоолександрівська районна лікарня" Великоолександрівської районної ради Херсонської області на 2021 рік</t>
  </si>
  <si>
    <t>Програма економічного, соціального і культурного розвитку Великоолександрівської селищної ради на 2021 рік</t>
  </si>
  <si>
    <t>Програма розвитку житлово - комунального господарства селищної ради на 2021 рік</t>
  </si>
  <si>
    <t>Програма щодо розвитку благоустрою на території Великоолександрівської селищної ради на 2021 рік</t>
  </si>
  <si>
    <t>Програма розвитку дорожнього господарства Великоолександрівської селищної ради на 2021 рік</t>
  </si>
  <si>
    <t xml:space="preserve">Програма  фінансової  підтримки комунального підприємства  «Великоолександрівська центральна аптека» на 2021 рік </t>
  </si>
  <si>
    <t>Програма пожежної безпеки на  території Великоолександрівської селищної  ради на 2021 рік</t>
  </si>
  <si>
    <t>Програма стабілізації екологічного стану навколищнього середовища Великоолександрівської селищної ради "Екологія - 2021"</t>
  </si>
  <si>
    <t>Програма з відзначення державних, регіональних та професійних свят, ювілейних дат, здійснення представницьких та інших заходів на 2021 рік</t>
  </si>
  <si>
    <t>Програма розвитку спорту на території Великоолександрівської селищної ради на 2021 рік</t>
  </si>
  <si>
    <t>Комплексна програма профілактики злочинності, правопорушень, забезпечення охорони публічного порядку та безпеки громадян на території Великоолександрівської селищної ради на 2021 рік</t>
  </si>
  <si>
    <t>Організація та проведення заходів з відзначення Дня селища</t>
  </si>
  <si>
    <t>Організація та проведення заходів до державних та регіональних свят</t>
  </si>
  <si>
    <t>Придбання відеореєстраторів в автомобілі</t>
  </si>
  <si>
    <t>Придбання оргтехніки (багатофункціональні принтери)</t>
  </si>
  <si>
    <t>Придбання нагородної атрибутики та призів для нагородження спортсменів, спортивного інвентарю, придбання пального для підвезення спортсменів до місця змагань</t>
  </si>
  <si>
    <t>Організація та проведення новорічних та різдвяних заходів</t>
  </si>
  <si>
    <t>Апарат Великоолександрівської селищної ради (КНП "Великоолександрівська районна лікарня")</t>
  </si>
  <si>
    <t>Апарат Великоолександрівської селищної ради (КНП "ЦПМСД Великоолександрівського району")</t>
  </si>
  <si>
    <t xml:space="preserve">Надання матеріальної допомоги учасникам  бойових дій на території інших держав </t>
  </si>
  <si>
    <t xml:space="preserve">Надання  матеріальної допомоги  інвалідам ВВВ та учасникам бойових дій до Дня Перемоги 9 травня </t>
  </si>
  <si>
    <t xml:space="preserve">Надання  матеріальної допомоги ліквідаторам аварії на Чорнобильській АЕС </t>
  </si>
  <si>
    <t xml:space="preserve">Надання  матеріальної допомоги ветеранам і пенсіонерам до Дня  людей похилого віку </t>
  </si>
  <si>
    <t xml:space="preserve">Надання матеріальної допомоги інвалідам до Міжнародного Дня інвалідів </t>
  </si>
  <si>
    <t>Виплата матеріальної допомоги  на лікування</t>
  </si>
  <si>
    <t>Виплата матеріальної допомоги  на поховання відповідно до постанови Кабінету міністрів України  від 31.01.2007 №99</t>
  </si>
  <si>
    <t>Надання  матеріальної допомоги до Дня захисника України  14 жовтня 2020року особам,які брали безпосередню участь в антитерористичній операції на Сході України, інвалідам, учасникам бойових дій АТО</t>
  </si>
  <si>
    <t>Придбання пакунків дітям інвалідам до Міжнародного дня інвалідів</t>
  </si>
  <si>
    <t>Надання  матеріальної допомоги громадянам, які опинилися у складних життєвих обставинах (наслідки надзвичайних ситуацій)</t>
  </si>
  <si>
    <t>Проведення безоплатного поховання померлих учасників бойовиз дій ( із розрахунку вартості ритуальних послуг, що склалися у Херсрнській області - 3900 грн.)</t>
  </si>
  <si>
    <t>Закупівля мультимедійного обладнання для Великоолександрівських закладів дошкільної освіти №1,№2,№3</t>
  </si>
  <si>
    <t xml:space="preserve">Придбання саджанців дерев та кущів </t>
  </si>
  <si>
    <t>Придбання контейнерів ( баків) для сміття</t>
  </si>
  <si>
    <t xml:space="preserve"> заробітна плата</t>
  </si>
  <si>
    <t xml:space="preserve"> нарахування на оплату праці</t>
  </si>
  <si>
    <t xml:space="preserve">Утримання місцевої пожежної охорони Чкаловської сільської ради Великоолександрівського району Херсонської області: </t>
  </si>
  <si>
    <t>Надання пільгових кредитів індивідуальним сільським забудовникам на придбання, ремонт житла, спорудження інженерних мереж, придбання сільськогосподарської техніки та поголів'я худоби</t>
  </si>
  <si>
    <t xml:space="preserve">Придбання  програмного реєстратора розрахункових операцій (каса) </t>
  </si>
  <si>
    <t xml:space="preserve">Придбання принтерів чеків для програмної каси </t>
  </si>
  <si>
    <t xml:space="preserve">Забезпечення доступу до мережі Інтернет </t>
  </si>
  <si>
    <t xml:space="preserve">Придбання  програмного забезпечення для програми " Доступні ліки" </t>
  </si>
  <si>
    <t>Придбання асортименту  медикаментів</t>
  </si>
  <si>
    <t>Покращення  соціально- економічного розвитку населених пунктів Великоолександрівської  селищної ради ,збільшення інвестиційної привабливості за рахунок будівництва, реконструкції,ремонту та утримання вулиць і доріг комунальної власності територіальної громади</t>
  </si>
  <si>
    <t>Апарат Великоолександрівської селищної ради (Великоолександрівське підприємство "Комсервіс")</t>
  </si>
  <si>
    <t xml:space="preserve">Надання підтримки  Великоолександрівському підприємству " Комсервіс"  для забезпечення  стабільної та безперебійної роботи системи водопровідного та каналізаційного господарства </t>
  </si>
  <si>
    <t>Придбання водонапірного бака вежі</t>
  </si>
  <si>
    <t>Придбання насосів для свердловили з двигунами та пультами керувань</t>
  </si>
  <si>
    <t xml:space="preserve">Придбання глибинних насосів </t>
  </si>
  <si>
    <t xml:space="preserve">Здійснення внесків до статутного фонду Великоолександрівського підприємства "Комсервіс" (придбання обладнання та предметів довгострокового використання) </t>
  </si>
  <si>
    <t xml:space="preserve">Утримання бригади з благоустрою ( оплата праці з нарахуванням, придбання спецодягу) </t>
  </si>
  <si>
    <t>Придбання предметів ,матеріалів,інвентарю та іншого обладнання, пально- мастильних матеріалів для проведення робіт з благоустрію та санітарного очищення території селищної ради</t>
  </si>
  <si>
    <t>Оплата послуг електропостачання зовнішнього освітлення на території Великоолександрівської селищної ради</t>
  </si>
  <si>
    <t xml:space="preserve">Відшкодування за пільговий проїзд залізничним транспортом на маршрутах загального користування окремих категорій громадян Великоолександрівської селищної територіальної громади </t>
  </si>
  <si>
    <t>Вжити заходів щодо безперебійного безоплатного забезпечення  громадян, які страждають на рідкісні ( орфанні)  захворювання  лікарськими засобами  та харчовими продуктами , в тому числі  за рахунок  відшкодування  витрат  за безоплатний пільговий відпуск ліків</t>
  </si>
  <si>
    <t xml:space="preserve">Оплата послуг інтернет провайдерів та оренди обладнання </t>
  </si>
  <si>
    <t>Оплата теплопостачання ; оплата водопостачання,водовідведення; оплата  електроенергії; оплата природного газу; Оплата інших енергонасіїв</t>
  </si>
  <si>
    <t>Придбання молочних сумішeй</t>
  </si>
  <si>
    <t>Здійснення туберкулінодіагностики , оплата пересувного флюрографу</t>
  </si>
  <si>
    <t xml:space="preserve">Придбання  засобів індивідуального захисту </t>
  </si>
  <si>
    <t>Оплата безоплатних та пільгових рецептів хворим</t>
  </si>
  <si>
    <t xml:space="preserve">Оплата праці;   інші видатки </t>
  </si>
  <si>
    <t xml:space="preserve">Фінансування видатків на утримання установи: оплата комунальних послуг енергоносіїв </t>
  </si>
  <si>
    <t>16.1</t>
  </si>
  <si>
    <t>Податок на прибуток підприємств та фінансових установ комунальної власності 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</si>
  <si>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</si>
  <si>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</si>
  <si>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</si>
  <si>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надходження  </t>
  </si>
  <si>
    <t>про виконання загального фонду бюджету Великоолександрівської селищної територіальної громади</t>
  </si>
  <si>
    <t>Додаток 1</t>
  </si>
  <si>
    <t xml:space="preserve">селищної ради </t>
  </si>
  <si>
    <t xml:space="preserve">Всього власних надходжень бюджету 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</si>
  <si>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</si>
  <si>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</si>
  <si>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</si>
  <si>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2</t>
  </si>
  <si>
    <t xml:space="preserve">Залишки коштів на 01.01.2021 року </t>
  </si>
  <si>
    <t>Екологічний податок </t>
  </si>
  <si>
    <t>Кошти від відчуження майна, що належить Автономній Республіці Крим та майна, що перебуває в комунальній власності  </t>
  </si>
  <si>
    <t xml:space="preserve">Секретар                                                                </t>
  </si>
  <si>
    <t>Л.А.Єрмоченко</t>
  </si>
  <si>
    <t xml:space="preserve">Секретар                                                                 </t>
  </si>
  <si>
    <t>Заходи, пов`язані з поліпшенням питної води</t>
  </si>
  <si>
    <t>Інша діяльність щодо забезпечення житлом громадян</t>
  </si>
  <si>
    <t>Будівництво-1 інших об`єктів комунальної власності</t>
  </si>
  <si>
    <t>Внески до статутного капіталу суб`єктів господарювання</t>
  </si>
  <si>
    <t>Природоохоронні заходи за рахунок цільових фондів</t>
  </si>
  <si>
    <t>Разом видатків спеціального фонду</t>
  </si>
  <si>
    <t>виконання спеціального фонду бюджету</t>
  </si>
  <si>
    <t>Залишки коштів на 01.01.2021 року</t>
  </si>
  <si>
    <t>Всього доходів  бюджету з урахуванням залишку</t>
  </si>
  <si>
    <t xml:space="preserve"> - на рахунках розпорядників коштів</t>
  </si>
  <si>
    <t>Всього доходів  бюджету</t>
  </si>
  <si>
    <t>Всього доходів бюджету з урахуванням залишку</t>
  </si>
  <si>
    <t xml:space="preserve">Всього </t>
  </si>
  <si>
    <t>Виконано</t>
  </si>
  <si>
    <t>% виконання</t>
  </si>
  <si>
    <t>Відхилення</t>
  </si>
  <si>
    <t>Разом доходів</t>
  </si>
  <si>
    <t>Найменування</t>
  </si>
  <si>
    <t>Інші</t>
  </si>
  <si>
    <t>Енергоносії</t>
  </si>
  <si>
    <t>Разом видатків загального фонду з врахуванням трансфертів</t>
  </si>
  <si>
    <t>% виконання до плану</t>
  </si>
  <si>
    <t>Доходи</t>
  </si>
  <si>
    <t>Видатки</t>
  </si>
  <si>
    <t>Баланс</t>
  </si>
  <si>
    <t>Власні надходження бюджетних установ</t>
  </si>
  <si>
    <t>ВІДОМОСТІ</t>
  </si>
  <si>
    <t>Заробітна плата з нарахуваннями</t>
  </si>
  <si>
    <t>Доходи загального фонду</t>
  </si>
  <si>
    <t>відносна сума %</t>
  </si>
  <si>
    <t>Додаток 3</t>
  </si>
  <si>
    <t>Додаток 5</t>
  </si>
  <si>
    <t>Податок та збір на доходи фізичних осіб</t>
  </si>
  <si>
    <t>відхилення</t>
  </si>
  <si>
    <t>Плата за надання адміністративних послуг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</si>
  <si>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</si>
  <si>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Утримання та навчально-тренувальна робота комунальних дитячо-юнацьких спортивних шкіл</t>
  </si>
  <si>
    <t>Пільгове медичне обслуговування осіб, які постраждали внаслідок Чорнобильської катастрофи</t>
  </si>
  <si>
    <t xml:space="preserve">Базова дотація 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</si>
  <si>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</si>
  <si>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</si>
  <si>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</si>
  <si>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0100000</t>
  </si>
  <si>
    <t>0111</t>
  </si>
  <si>
    <t>3160</t>
  </si>
  <si>
    <t>5031</t>
  </si>
  <si>
    <t>0810</t>
  </si>
  <si>
    <t>5061</t>
  </si>
  <si>
    <t>3050</t>
  </si>
  <si>
    <t>1070</t>
  </si>
  <si>
    <t>1090</t>
  </si>
  <si>
    <t>3104</t>
  </si>
  <si>
    <t>1020</t>
  </si>
  <si>
    <t>1010</t>
  </si>
  <si>
    <t>0731</t>
  </si>
  <si>
    <t>0726</t>
  </si>
  <si>
    <t>0133</t>
  </si>
  <si>
    <t>0180</t>
  </si>
  <si>
    <t>0763</t>
  </si>
  <si>
    <t>тис. грн</t>
  </si>
  <si>
    <t>Резервний фонд</t>
  </si>
  <si>
    <t>Разом з урахуванням трансфертів</t>
  </si>
  <si>
    <t>0110150</t>
  </si>
  <si>
    <t>0150</t>
  </si>
  <si>
    <t>0600000</t>
  </si>
  <si>
    <t>3242</t>
  </si>
  <si>
    <t>Інші заходи у сфері соціального захисту і соціального забезпечення</t>
  </si>
  <si>
    <t>0615031</t>
  </si>
  <si>
    <t>0615061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</si>
  <si>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</si>
  <si>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0320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</si>
  <si>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</si>
  <si>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</si>
  <si>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</si>
  <si>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</si>
  <si>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</si>
  <si>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</si>
  <si>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2152</t>
  </si>
  <si>
    <t>0490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</si>
  <si>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</si>
  <si>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Надання позашкільної освіти позашкільними закладами освіти, заходи із позашкільної роботи з дітьми</t>
  </si>
  <si>
    <t>Забезпечення діяльності інших закладів у сфері освіти</t>
  </si>
  <si>
    <t>0921</t>
  </si>
  <si>
    <t>0960</t>
  </si>
  <si>
    <t>0990</t>
  </si>
  <si>
    <t>Великоолександрівська селищна рада (Апарат селищної ради)</t>
  </si>
  <si>
    <t>0110000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</si>
  <si>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</si>
  <si>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державного управління</t>
  </si>
  <si>
    <t>0910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</si>
  <si>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</si>
  <si>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</si>
  <si>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</si>
  <si>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1026</t>
  </si>
  <si>
    <t>1031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</si>
  <si>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</si>
  <si>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</si>
  <si>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</si>
  <si>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</si>
  <si>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</si>
  <si>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коштів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</si>
  <si>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</si>
  <si>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</si>
  <si>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</si>
  <si>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</si>
  <si>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0112010</t>
  </si>
  <si>
    <t>0112111</t>
  </si>
  <si>
    <t>0112144</t>
  </si>
  <si>
    <t>0112152</t>
  </si>
  <si>
    <t>0113050</t>
  </si>
  <si>
    <t>0113104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</si>
  <si>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</si>
  <si>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</si>
  <si>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0113242</t>
  </si>
  <si>
    <t>0114060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</si>
  <si>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</si>
  <si>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</si>
  <si>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</si>
  <si>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</si>
  <si>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</si>
  <si>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</si>
  <si>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</si>
  <si>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0117461</t>
  </si>
  <si>
    <t>0118130</t>
  </si>
  <si>
    <t>8130</t>
  </si>
  <si>
    <t>Забезпечення діяльності місцевої пожежної охорони</t>
  </si>
  <si>
    <t>8710</t>
  </si>
  <si>
    <t>Резервний фонд місцевого бюджету</t>
  </si>
  <si>
    <t>Відділ освіти, культури, молоді та спорту Великоолександрівської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</si>
  <si>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</si>
  <si>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</si>
  <si>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</si>
  <si>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</si>
  <si>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0611021</t>
  </si>
  <si>
    <t>0611026</t>
  </si>
  <si>
    <t>0611031</t>
  </si>
  <si>
    <t>0611070</t>
  </si>
  <si>
    <t>0611141</t>
  </si>
  <si>
    <t>0611142</t>
  </si>
  <si>
    <t>0611151</t>
  </si>
  <si>
    <t>0611152</t>
  </si>
  <si>
    <t>0611160</t>
  </si>
  <si>
    <t>0611200</t>
  </si>
  <si>
    <t>0614082</t>
  </si>
  <si>
    <t>Фінансовий відділ Великоолександрівської селищної ради</t>
  </si>
  <si>
    <t>3710000</t>
  </si>
  <si>
    <t>3710160</t>
  </si>
  <si>
    <t>3718710</t>
  </si>
  <si>
    <t>3090</t>
  </si>
  <si>
    <t>7693</t>
  </si>
  <si>
    <t>0900000</t>
  </si>
  <si>
    <t>Служба у справах дітей Великоолександрівської селищної ради</t>
  </si>
  <si>
    <t>0910160</t>
  </si>
  <si>
    <t>0113035</t>
  </si>
  <si>
    <t>0113090</t>
  </si>
  <si>
    <t>Видатки на поховання учасників бойових дій та осіб з інвалідністю внаслідок війни</t>
  </si>
  <si>
    <t>0117693</t>
  </si>
  <si>
    <t>Інші заходи, пов"язані з економічною діяльністю</t>
  </si>
  <si>
    <t>Забезпечення діяльності бібліотек</t>
  </si>
  <si>
    <t>4030</t>
  </si>
  <si>
    <t>0824</t>
  </si>
  <si>
    <t>0828</t>
  </si>
  <si>
    <t>4060</t>
  </si>
  <si>
    <t>Субвенція з місцевого бюджету на здійснення переданих видатків у сфері освіти за рахунок коштів освітньої субвенції</t>
  </si>
  <si>
    <t>3700000</t>
  </si>
  <si>
    <t>Кошти, що передаються із загального фонду до бюджету розвитку</t>
  </si>
  <si>
    <t>Надання державного пільгового кредиту індивідуальним сільським забудовникам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</si>
  <si>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</si>
  <si>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</si>
  <si>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</si>
  <si>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2144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</si>
  <si>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</si>
  <si>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Повернення коштів, наданих для кредитування індивідуальних сільських забудовників </t>
  </si>
  <si>
    <t>0160</t>
  </si>
  <si>
    <t>абсолютна сума</t>
  </si>
  <si>
    <t xml:space="preserve">                           тис. грн</t>
  </si>
  <si>
    <t>Видатки, всього</t>
  </si>
  <si>
    <t>касові</t>
  </si>
  <si>
    <t>УЗАГАЛЬНЕНІ ПОКАЗНИКИ</t>
  </si>
  <si>
    <t>Позичка на фінансовий розрив</t>
  </si>
  <si>
    <t>№ з/п</t>
  </si>
  <si>
    <t>до рішення сесії</t>
  </si>
  <si>
    <t>0611080</t>
  </si>
  <si>
    <t>1080</t>
  </si>
  <si>
    <t>Надання загальної середньої освіти міжшкільними ресурсними центрами</t>
  </si>
  <si>
    <t>Надання спеціальної освіти мистецькими школами</t>
  </si>
  <si>
    <t>0614030</t>
  </si>
  <si>
    <t>0614060</t>
  </si>
  <si>
    <t>Забезпечення діяльності палаців i будинків культури, клубів, центрів дозвілля та iнших клубних закладів</t>
  </si>
  <si>
    <t>0110180</t>
  </si>
  <si>
    <t xml:space="preserve">Багатопрофільна стаціонарна медична допомога населенню </t>
  </si>
  <si>
    <t xml:space="preserve">Централізовані заходи з лікування хворих на цукровий та нецукровий діабет </t>
  </si>
  <si>
    <t>Інші програми та заходи у сфері охорони здоров’я</t>
  </si>
  <si>
    <t>Інші програми та заходи у сфері освіти</t>
  </si>
  <si>
    <t>4082</t>
  </si>
  <si>
    <t>0829</t>
  </si>
  <si>
    <t>Інші заходи в галузі культури і мистецтва</t>
  </si>
  <si>
    <t>Забезпечення діяльності місцевих центрів фізичного здоров"я населення "Спорт для всіх"та проведення фізкультурно - масових заходів серед населення регіону</t>
  </si>
  <si>
    <t>3035</t>
  </si>
  <si>
    <t>Компенсаційні виплати за пільговий проїзд окремих категорій громадян на залізничному транспорті</t>
  </si>
  <si>
    <t>0910000</t>
  </si>
  <si>
    <t>Головний розпорядник коштів/виконавець заходів програми</t>
  </si>
  <si>
    <t xml:space="preserve"> +,- відхилення</t>
  </si>
  <si>
    <t>2.5</t>
  </si>
  <si>
    <t>1.1</t>
  </si>
  <si>
    <t>2</t>
  </si>
  <si>
    <t>2.1</t>
  </si>
  <si>
    <t>2.2</t>
  </si>
  <si>
    <t>2.3</t>
  </si>
  <si>
    <t>2.4</t>
  </si>
  <si>
    <t>3</t>
  </si>
  <si>
    <t>3.1</t>
  </si>
  <si>
    <t>4</t>
  </si>
  <si>
    <t>4.1</t>
  </si>
  <si>
    <t>6</t>
  </si>
  <si>
    <t>6.1</t>
  </si>
  <si>
    <t>7</t>
  </si>
  <si>
    <t>7.1</t>
  </si>
  <si>
    <t>8</t>
  </si>
  <si>
    <t>8.1</t>
  </si>
  <si>
    <t>9</t>
  </si>
  <si>
    <t>9.1</t>
  </si>
  <si>
    <t>9.2</t>
  </si>
  <si>
    <t>9.3</t>
  </si>
  <si>
    <t>9.4</t>
  </si>
  <si>
    <t>9.5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</si>
  <si>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</si>
  <si>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</si>
  <si>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</si>
  <si>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</si>
  <si>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</si>
  <si>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</si>
  <si>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</si>
  <si>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</si>
  <si>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</si>
  <si>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</si>
  <si>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14.2</t>
  </si>
  <si>
    <t>15</t>
  </si>
  <si>
    <t>15.1</t>
  </si>
  <si>
    <t>16</t>
  </si>
  <si>
    <t>16.2</t>
  </si>
  <si>
    <t>7.2</t>
  </si>
  <si>
    <t>7.3</t>
  </si>
  <si>
    <t>7.4</t>
  </si>
  <si>
    <t>7.5</t>
  </si>
  <si>
    <t>Фінансовий відділ Великоолександрівської селищної ради (Сектор поліцейської діяльності №1 Бериславського районного відділу поліції ГУНП в Херсонській області)</t>
  </si>
  <si>
    <t>Придбання  службового житла для лікарів</t>
  </si>
  <si>
    <t>Рентна плата та плата за використання інших природних ресурсів </t>
  </si>
  <si>
    <t>Місцеві податки та збори, що сплачуються (перераховуються) згідно з Податковим кодексом України, в тому числі:</t>
  </si>
  <si>
    <t xml:space="preserve"> - податок на нерухоме майно, відмінне від земельної ділянки</t>
  </si>
  <si>
    <t xml:space="preserve"> - плата за землю</t>
  </si>
  <si>
    <t xml:space="preserve"> - транспортний податок </t>
  </si>
  <si>
    <t xml:space="preserve"> - єдиний податок  </t>
  </si>
  <si>
    <t>Акцизний податок, в тому числі:</t>
  </si>
  <si>
    <t xml:space="preserve"> - пальне</t>
  </si>
  <si>
    <t xml:space="preserve"> - акцизний податок з реалізації суб`єктами господарювання роздрібної торгівлі підакцизних товарів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</si>
  <si>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</si>
  <si>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ДОХОДИ</t>
  </si>
  <si>
    <t>ВИДАТКИ</t>
  </si>
  <si>
    <t xml:space="preserve"> - на котлових рахунках місцевого бюджету</t>
  </si>
  <si>
    <t>Власні доходи загального фонду</t>
  </si>
  <si>
    <t>Додаток 4</t>
  </si>
  <si>
    <t>гривень</t>
  </si>
  <si>
    <t xml:space="preserve">виконання загального фонду бюджету </t>
  </si>
  <si>
    <t>ПОКАЗНИКИ</t>
  </si>
  <si>
    <t>0113210</t>
  </si>
  <si>
    <t>3210</t>
  </si>
  <si>
    <t>Організація та проведення громадських робіт</t>
  </si>
  <si>
    <t>1050</t>
  </si>
  <si>
    <t>0117540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</si>
  <si>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</si>
  <si>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</si>
  <si>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</si>
  <si>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</si>
  <si>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7680</t>
  </si>
  <si>
    <t>Членські внески до асоціацій органів місцевого самоврядування</t>
  </si>
  <si>
    <t>Плата за встановлення земельного сервітуту</t>
  </si>
  <si>
    <t>2.8</t>
  </si>
  <si>
    <t>Забезпечення транспортування біоматеріалу для визначення короно вірусної інфекції Covid-19 до визначених лабораторій, в т.ч. придбання паливо-мастильних матеріалів</t>
  </si>
  <si>
    <t>Надання  одноразової матеріальної допомоги безпосереднім учасникам антитерористичної операції у здійсненні заходів із забезпечення національтної безпеки і оборони, відсічі і стримування збройної агресії Російської  Федерації  в Донецькій та Луганській  областях, учасникам бойових дій</t>
  </si>
  <si>
    <t xml:space="preserve">Надання  матеріальної допомоги мешканцям селища, яким у 2021році виповнилося 90 і більше років від дня народження </t>
  </si>
  <si>
    <t xml:space="preserve">Придбання матеріалів, інвентарю, устаткування для проведення ремонту та обслуговування мережі зовнішнього  освітлення </t>
  </si>
  <si>
    <t xml:space="preserve">Придбання квіткової розсади, саджанців дерев та кущів </t>
  </si>
  <si>
    <t>Утримання об"єктів зелених насаджень (придбання мотокос)</t>
  </si>
  <si>
    <t xml:space="preserve">Придбання трансформатора </t>
  </si>
  <si>
    <t>7.6</t>
  </si>
  <si>
    <t>Газопостачання адміністративного будинку. Майновий комплекс Бериславський район смт Велика Олександрівка вул Свободи 155 (приєднання майнового комплексу до газорозподільної системи оператора ГРМ)</t>
  </si>
  <si>
    <t xml:space="preserve">Розробка проектно-кошторисної документації по об"єкту "Нове будівництво газових мереж внутрішнього газопостачання адміністративного будинку. Майновий комплекс Бериславський район смт Велика Олександрівка вул Свободи, 155 </t>
  </si>
  <si>
    <t>Нове будівництво газових мереж внутрішнього газопостачання адміністративного будинку. Майновий комплекс Бериславський район смт Велика Олександрівка вул Свободи, 155</t>
  </si>
  <si>
    <t>Реконструкція існуючої газової котельні Великоолександрівської загальноосвітньої школи І-ІІІ ступенів №1</t>
  </si>
  <si>
    <t>Відділ освіти, культури, молоді та спорту Великоолександрівської селищної ради, Великоолександрівська загальноосвітня школа І-ІІІ ступенів №1</t>
  </si>
  <si>
    <t>7.7</t>
  </si>
  <si>
    <t>7.8</t>
  </si>
  <si>
    <t>7.9</t>
  </si>
  <si>
    <t>7.10</t>
  </si>
  <si>
    <t>8.2</t>
  </si>
  <si>
    <t>8.3</t>
  </si>
  <si>
    <t>8.4</t>
  </si>
  <si>
    <t>8.5</t>
  </si>
  <si>
    <t>8.6</t>
  </si>
  <si>
    <t>9.6</t>
  </si>
  <si>
    <t>12.2</t>
  </si>
  <si>
    <t>15.2</t>
  </si>
  <si>
    <t>17</t>
  </si>
  <si>
    <t>17.1</t>
  </si>
  <si>
    <t>18</t>
  </si>
  <si>
    <t>18.1</t>
  </si>
  <si>
    <t>Апарат Великоолександрівської селищної ради (КП Великоолександрівська центральна аптека)</t>
  </si>
  <si>
    <t xml:space="preserve">Видатки бюджету селищної територіальної громади по головних розпорядниках </t>
  </si>
  <si>
    <t>від  2021 року №</t>
  </si>
  <si>
    <t>Затверджено з урахуванням змін на 2021 рік</t>
  </si>
  <si>
    <t>Інша діяльність у сфері управління</t>
  </si>
  <si>
    <t>Надання позашкільної освіти закладами позашкільної освіти, заходи із позашкільної освіти</t>
  </si>
  <si>
    <t>Надання загальної середньої освіти закладами загальної середньої освіти (за рахунок залишків освітньої субвенції)</t>
  </si>
  <si>
    <t xml:space="preserve"> Забезпечення виконання норм нормативно- правових актів при відпрацюванні порушниками суспільно корисних робіт </t>
  </si>
  <si>
    <t xml:space="preserve">Поштоваі послуги </t>
  </si>
  <si>
    <t>про фінансування головних розпорядників коштів бюджету Великоолександрівської селищної територіальної громади по загальному фонду за  січень - вересень 2021 року</t>
  </si>
  <si>
    <t>затверджено з урахуванням змін на січень - вересень 2021 року</t>
  </si>
  <si>
    <t>8230</t>
  </si>
  <si>
    <t>1041</t>
  </si>
  <si>
    <t>0611041</t>
  </si>
  <si>
    <t>0611061</t>
  </si>
  <si>
    <t>1061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</si>
  <si>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</si>
  <si>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школа"за рахунок субвенції з державного бюджету місцевим бюджетам</t>
  </si>
  <si>
    <t>0611181</t>
  </si>
  <si>
    <t>1181</t>
  </si>
  <si>
    <t>0611182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</si>
  <si>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</si>
  <si>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</si>
  <si>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</si>
  <si>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</si>
  <si>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</si>
  <si>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</si>
  <si>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9770</t>
  </si>
  <si>
    <t>3719770</t>
  </si>
  <si>
    <t>0117130</t>
  </si>
  <si>
    <t>7130</t>
  </si>
  <si>
    <t>0421</t>
  </si>
  <si>
    <t>Здійснення заходів із землеустрою</t>
  </si>
  <si>
    <t>0118230</t>
  </si>
  <si>
    <t>Інші заходи громадського порядку та безпеки</t>
  </si>
  <si>
    <t>1182</t>
  </si>
  <si>
    <t xml:space="preserve"> </t>
  </si>
  <si>
    <t>Залишки коштів на 01.10.2021 року, в тому числі:</t>
  </si>
  <si>
    <t>за січень - вересень 2021 року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</si>
  <si>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</si>
  <si>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</si>
  <si>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</si>
  <si>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</si>
  <si>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Великоолександрівської селищної територіальної громади за січень - вересень 2021 року</t>
  </si>
  <si>
    <t>Затверджено з урахуванням змін за січень - вересень 2021 року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</si>
  <si>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</si>
  <si>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Будівництво медичних установ та закладів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</si>
  <si>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</si>
  <si>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</si>
  <si>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Будівництво освітніх установ та закладів</t>
  </si>
  <si>
    <t>Будівництво установ та закладів культури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</si>
  <si>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</si>
  <si>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щодо використання коштів бюджету селищної територіальної громади на проведення заходів програм за січень - вересень 2021 року</t>
  </si>
  <si>
    <t>Заходи, на які спрямовуються кошти з бюджету селищної територіальної громади у січні - вересні 2021 року</t>
  </si>
  <si>
    <t xml:space="preserve">Передбачено в бюджеті територіальної громади на січень - вересень 2021 року </t>
  </si>
  <si>
    <t>Проведено видатків за січень -вересень 2021 року</t>
  </si>
  <si>
    <t>2.9</t>
  </si>
  <si>
    <t>Придбання обладнання (аналізаторів, холодильників, медичного обладнання та ін.)</t>
  </si>
  <si>
    <t>Програма здійснення землеустрою на території Великоолександрівської селищної ради на 2021 рік</t>
  </si>
  <si>
    <t>Розробка технічної документації із землеустрою щодо інвентаризації земельних ділянок</t>
  </si>
  <si>
    <t>Програма підтримки діяльності Бериславського районного відділу Управління Служби безпеки України у Херсонській області на 2021 рік</t>
  </si>
  <si>
    <t>Програма забезпечення пожежної безпеки населених пунктів Великоолександрівської селищної ради на 2021 рік</t>
  </si>
  <si>
    <t>Покращення матеріально-технічного забезпечення Бериславського районного відділу Управління Служби безпеки України у Херсонській області (придбання паливно-мастильних матеріалів)</t>
  </si>
  <si>
    <t>Придбання твердопаливного котла</t>
  </si>
  <si>
    <t>Ремонт системи опалення (придбання матеріалів для проведення ремонту)</t>
  </si>
  <si>
    <t>Придбання будівельних та інших матеріалів для ремонту покрівлі</t>
  </si>
  <si>
    <t>Фінансовий відділ Великоолександрівської селищної ради (2 ДПРЗ Головного управління Державної служби з надзвичайних ситуацій у Херсонській області)</t>
  </si>
  <si>
    <t>Фінансовий відділ Великоолександрівської селищної ради (7ДПРЧ 2 ДПРЗ Головного управління Державної служби з надзвичайних ситуацій у Херсонській області)</t>
  </si>
  <si>
    <r>
      <t xml:space="preserve">Виготовлення проектної документації по об'єкту "Капітальний ремонт покрівлі КНП «Великоолександрівська лікарня»за адресою: вул. Свободи,204 смт. Велика Олександрівка Херсонської області" </t>
    </r>
    <r>
      <rPr>
        <sz val="10"/>
        <color indexed="8"/>
        <rFont val="Times New Roman"/>
        <family val="1"/>
        <charset val="204"/>
      </rPr>
      <t>);</t>
    </r>
  </si>
  <si>
    <t>Капітальний ремонт покрівлі будівлі КНП "Великоолександрівська лікарня" за адресою: вул. Свободи, 204 смт. Велика Олександрівка Херсонська область</t>
  </si>
  <si>
    <t>Облаштування відмостки та поточний ремонт пандусу прибудинкової території будівлі фельдшерського пункту с.Чкалове Херсонської області</t>
  </si>
  <si>
    <t>Поточний ремонт з улаштування тротуарної плитки на прибудинковій території будівлі фельдшерського пункту с.Чкалове Херсонської області</t>
  </si>
  <si>
    <t>Підключення закладів соціальної інфраструктури до широкосмугового доступу до Інтернету, що розташовані в населених пунктах, у яких відсутнє покриття волоконно-оптичними мережами</t>
  </si>
  <si>
    <t>Проведення робіт по заміні покриття пішохідної доріжки сучасною тротуарною плиткою в с.Трифонівка</t>
  </si>
  <si>
    <t xml:space="preserve">Ремонт мережі відеоспостереження на дитячому майданчику та дошкільному закладу освіти в с.Старосілля </t>
  </si>
  <si>
    <t>Співфінансування робіт по поточному дрібному ремонту автомобільної дороги загального користування місцевого значення Твердомедово- Біла Криниця - Велика Олександрівка</t>
  </si>
  <si>
    <t>Співфінансування утримання станції екстреної (швидкої) медичної допомоги КНП "Обласний територіальний центр медичної допомоги та медицини катастроф" ХОР (поточне утримання Великоолександрівської підстанції екстреної (швидкої) медичної допомоги)</t>
  </si>
  <si>
    <t xml:space="preserve">Співфінансування придбання ноутбуків для педагогічних працівників, забезпечення належного рівня матеріально-технічної бази навчальних закладів, комунальних закладів середньтої освіти та їх філій для організації дистанційного навчання, інших форм здобуття 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</si>
  <si>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 корисних робіт на території Великоолександрівської селищної ради  на 2021 рік</t>
  </si>
  <si>
    <t>Поточний ремонт водонапірної башти с.Мала Олександрівка</t>
  </si>
  <si>
    <t>Оплата послуг автовишки для обслуговування і проведення ремонтних робіт мережі зовнішнього освітлення електропостачання</t>
  </si>
  <si>
    <t>7.11</t>
  </si>
  <si>
    <t>8.7</t>
  </si>
  <si>
    <t>9.7</t>
  </si>
  <si>
    <t>12.3</t>
  </si>
  <si>
    <t>12.4</t>
  </si>
  <si>
    <t>12.5</t>
  </si>
  <si>
    <t>13.2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</si>
  <si>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</si>
  <si>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</si>
  <si>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</si>
  <si>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</si>
  <si>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</si>
  <si>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</si>
  <si>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</si>
  <si>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</si>
  <si>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</si>
  <si>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</si>
  <si>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</si>
  <si>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</si>
  <si>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</si>
  <si>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17.2</t>
  </si>
  <si>
    <t>19</t>
  </si>
  <si>
    <t>19.1</t>
  </si>
  <si>
    <t>19.2</t>
  </si>
  <si>
    <t>20</t>
  </si>
  <si>
    <t>20.1</t>
  </si>
  <si>
    <t>21</t>
  </si>
  <si>
    <t>21.1</t>
  </si>
  <si>
    <t>21.2</t>
  </si>
  <si>
    <t>21.3</t>
  </si>
  <si>
    <t>Відділ освіти, культури, молоді та спорту Великоолександрівської селищної ради, Великоолександрівська загальноосвітня школа І-ІІІ ступенів №2</t>
  </si>
  <si>
    <t>Капітальний ремонт покрівлі будівель Великоолександрівської загальноосвітньої школи І-ІІІ ступенів №2 за адресою: смт. Велика Олександрівка, вул. Братська, буд.10</t>
  </si>
  <si>
    <t>Капітальний ремонт туалетної кімнати Білокриницького ОЗСО І-ІІІ ступенів за адресою: смт.Б.Криниця вул.Шкільна, 48</t>
  </si>
  <si>
    <t>Відділ освіти, культури, молоді та спорту Великоолександрівської селищної ради, Білокриницький ОЗСО І-ІІІ ступенів</t>
  </si>
  <si>
    <t>Капітальний ремонт системи опалення будівлі Великоолександрівської загальноосвітньої школи І-ІІІ ступенів за адресою: смт. Велика Олександрівка, вул. Свободи, 75</t>
  </si>
  <si>
    <t xml:space="preserve">Капітальний ремонт сходів Малоолександрівського сільського будинку культури за адресою: Херсонська обл., с.Мала Олександрівка, вул. Миру, 27 </t>
  </si>
  <si>
    <t>Поповнення матеріально-технічної бази закладів загальної середньої освіти</t>
  </si>
  <si>
    <t xml:space="preserve">Поточний ремонт приміщень Великоолександрівської загальноосвітньої школи І-ІІІ ступенів №1 </t>
  </si>
  <si>
    <t>Відділ освіти, культури, молоді та спорту Великоолександрівської селищної ради, КЗ "Великоолександрівський будинок культури"</t>
  </si>
  <si>
    <t>Поповнення матеріально-технічної бази КЗ «Великоолександрівський будинок культури»</t>
  </si>
  <si>
    <t>Відділ освіти, культури, молоді та спорту Великоолександрівської селищної ради, КЗ «Великоолександрівський будинок культури»</t>
  </si>
  <si>
    <t>Відділ освіти, культури, молоді та спорту Великоолександрівської селищної ради, заклади загальної середноьї освіти</t>
  </si>
  <si>
    <t>18.2</t>
  </si>
  <si>
    <t>Проведення спортивних заходів серед дітей</t>
  </si>
  <si>
    <t>18.3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</si>
  <si>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</si>
  <si>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</si>
  <si>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</si>
  <si>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</si>
  <si>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</si>
  <si>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</si>
  <si>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</si>
  <si>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</si>
  <si>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</si>
  <si>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</si>
  <si>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Виконання заходів спрямованих на забезпечення якісної, сучасної та доступної загальної середньої освіти "Нова українська школа"</t>
  </si>
  <si>
    <t>Проведення спортивних змагань та забезпечення участі вихованців КЗ "Великоолександрівська дитячо-юнацька спортивна школа" у змаганнях різного рівня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</si>
</sst>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85" formatCode="_-* #,##0_р_._-;\-* #,##0_р_._-;_-* &quot;-&quot;_р_._-;_-@_-"/>
    <numFmt numFmtId="187" formatCode="_-* #,##0.00_р_._-;\-* #,##0.00_р_._-;_-* &quot;-&quot;??_р_._-;_-@_-"/>
    <numFmt numFmtId="196" formatCode="0.0"/>
    <numFmt numFmtId="197" formatCode="0.0%"/>
    <numFmt numFmtId="198" formatCode="0.000"/>
    <numFmt numFmtId="199" formatCode="#,##0.000"/>
    <numFmt numFmtId="200" formatCode="#,##0.0"/>
    <numFmt numFmtId="203" formatCode="_-* #,##0.00\ _р_._-;\-* #,##0.00\ _р_._-;_-* &quot;-&quot;??\ _р_._-;_-@_-"/>
    <numFmt numFmtId="205" formatCode="#0.0"/>
  </numFmts>
  <fonts count="4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</font>
    <font>
      <sz val="10"/>
      <name val="Arial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0" borderId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32" fillId="4" borderId="0" applyNumberFormat="0" applyBorder="0" applyAlignment="0" applyProtection="0"/>
    <xf numFmtId="0" fontId="40" fillId="0" borderId="0"/>
    <xf numFmtId="0" fontId="1" fillId="0" borderId="0"/>
    <xf numFmtId="0" fontId="38" fillId="0" borderId="0">
      <alignment vertical="top"/>
    </xf>
    <xf numFmtId="0" fontId="30" fillId="0" borderId="3" applyNumberFormat="0" applyFill="0" applyAlignment="0" applyProtection="0"/>
    <xf numFmtId="0" fontId="25" fillId="21" borderId="5" applyNumberFormat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43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6" fillId="0" borderId="0"/>
    <xf numFmtId="0" fontId="44" fillId="0" borderId="0"/>
    <xf numFmtId="0" fontId="3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1" fillId="0" borderId="0"/>
    <xf numFmtId="0" fontId="24" fillId="0" borderId="4" applyNumberFormat="0" applyFill="0" applyAlignment="0" applyProtection="0"/>
    <xf numFmtId="0" fontId="28" fillId="3" borderId="0" applyNumberFormat="0" applyBorder="0" applyAlignment="0" applyProtection="0"/>
    <xf numFmtId="0" fontId="6" fillId="23" borderId="6" applyNumberFormat="0" applyFont="0" applyAlignment="0" applyProtection="0"/>
    <xf numFmtId="0" fontId="4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20" borderId="2" applyNumberFormat="0" applyAlignment="0" applyProtection="0"/>
    <xf numFmtId="0" fontId="27" fillId="22" borderId="0" applyNumberFormat="0" applyBorder="0" applyAlignment="0" applyProtection="0"/>
    <xf numFmtId="0" fontId="13" fillId="0" borderId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203" fontId="14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0" applyFont="1"/>
    <xf numFmtId="199" fontId="4" fillId="0" borderId="0" xfId="0" applyNumberFormat="1" applyFont="1" applyFill="1"/>
    <xf numFmtId="199" fontId="4" fillId="0" borderId="0" xfId="0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99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196" fontId="4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199" fontId="5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/>
    <xf numFmtId="199" fontId="8" fillId="0" borderId="0" xfId="0" applyNumberFormat="1" applyFont="1" applyFill="1"/>
    <xf numFmtId="0" fontId="8" fillId="0" borderId="0" xfId="0" applyFont="1" applyFill="1"/>
    <xf numFmtId="2" fontId="7" fillId="0" borderId="0" xfId="0" applyNumberFormat="1" applyFont="1" applyFill="1"/>
    <xf numFmtId="0" fontId="10" fillId="0" borderId="0" xfId="57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96" fontId="8" fillId="0" borderId="0" xfId="0" applyNumberFormat="1" applyFont="1" applyFill="1" applyAlignment="1">
      <alignment wrapText="1"/>
    </xf>
    <xf numFmtId="196" fontId="8" fillId="0" borderId="0" xfId="0" applyNumberFormat="1" applyFont="1" applyFill="1" applyAlignment="1">
      <alignment vertical="center" wrapText="1"/>
    </xf>
    <xf numFmtId="196" fontId="4" fillId="0" borderId="0" xfId="0" applyNumberFormat="1" applyFont="1" applyFill="1" applyAlignment="1">
      <alignment wrapText="1"/>
    </xf>
    <xf numFmtId="196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wrapText="1"/>
    </xf>
    <xf numFmtId="4" fontId="8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/>
    <xf numFmtId="4" fontId="4" fillId="0" borderId="0" xfId="0" applyNumberFormat="1" applyFont="1" applyFill="1"/>
    <xf numFmtId="4" fontId="8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197" fontId="17" fillId="0" borderId="7" xfId="78" applyNumberFormat="1" applyFont="1" applyFill="1" applyBorder="1" applyAlignment="1">
      <alignment horizontal="center" vertical="center"/>
    </xf>
    <xf numFmtId="200" fontId="18" fillId="0" borderId="7" xfId="0" applyNumberFormat="1" applyFont="1" applyFill="1" applyBorder="1" applyAlignment="1">
      <alignment horizontal="center" vertical="center"/>
    </xf>
    <xf numFmtId="197" fontId="18" fillId="0" borderId="7" xfId="78" applyNumberFormat="1" applyFont="1" applyFill="1" applyBorder="1" applyAlignment="1">
      <alignment horizontal="center" vertical="center"/>
    </xf>
    <xf numFmtId="205" fontId="17" fillId="0" borderId="7" xfId="0" applyNumberFormat="1" applyFont="1" applyFill="1" applyBorder="1" applyAlignment="1">
      <alignment horizontal="center" vertical="center"/>
    </xf>
    <xf numFmtId="196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00" fontId="17" fillId="0" borderId="0" xfId="0" applyNumberFormat="1" applyFont="1" applyFill="1" applyBorder="1" applyAlignment="1">
      <alignment horizontal="center"/>
    </xf>
    <xf numFmtId="197" fontId="17" fillId="0" borderId="0" xfId="78" applyNumberFormat="1" applyFont="1" applyFill="1" applyBorder="1" applyAlignment="1">
      <alignment horizontal="center"/>
    </xf>
    <xf numFmtId="196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199" fontId="17" fillId="0" borderId="0" xfId="0" applyNumberFormat="1" applyFont="1" applyFill="1"/>
    <xf numFmtId="0" fontId="17" fillId="0" borderId="0" xfId="0" applyFont="1" applyFill="1"/>
    <xf numFmtId="0" fontId="17" fillId="0" borderId="0" xfId="0" applyFont="1" applyAlignment="1">
      <alignment horizontal="left" vertical="center" wrapText="1"/>
    </xf>
    <xf numFmtId="199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Border="1" applyAlignment="1" applyProtection="1">
      <alignment horizontal="right"/>
    </xf>
    <xf numFmtId="199" fontId="17" fillId="0" borderId="0" xfId="0" applyNumberFormat="1" applyFont="1" applyFill="1" applyBorder="1"/>
    <xf numFmtId="199" fontId="17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200" fontId="17" fillId="0" borderId="7" xfId="0" applyNumberFormat="1" applyFont="1" applyFill="1" applyBorder="1" applyAlignment="1">
      <alignment horizontal="center" vertical="center"/>
    </xf>
    <xf numFmtId="196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top" wrapText="1"/>
    </xf>
    <xf numFmtId="4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78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vertical="top" wrapText="1"/>
    </xf>
    <xf numFmtId="4" fontId="18" fillId="0" borderId="7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/>
    </xf>
    <xf numFmtId="199" fontId="4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99" fontId="17" fillId="0" borderId="7" xfId="0" applyNumberFormat="1" applyFont="1" applyFill="1" applyBorder="1" applyAlignment="1">
      <alignment horizontal="center" vertical="center" wrapText="1"/>
    </xf>
    <xf numFmtId="197" fontId="17" fillId="0" borderId="7" xfId="78" applyNumberFormat="1" applyFont="1" applyFill="1" applyBorder="1" applyAlignment="1">
      <alignment horizontal="center" vertical="center" wrapText="1"/>
    </xf>
    <xf numFmtId="198" fontId="17" fillId="0" borderId="7" xfId="0" applyNumberFormat="1" applyFont="1" applyFill="1" applyBorder="1" applyAlignment="1">
      <alignment horizontal="center" vertical="center" wrapText="1"/>
    </xf>
    <xf numFmtId="200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wrapText="1"/>
    </xf>
    <xf numFmtId="0" fontId="18" fillId="0" borderId="7" xfId="0" applyFont="1" applyFill="1" applyBorder="1"/>
    <xf numFmtId="197" fontId="18" fillId="0" borderId="7" xfId="78" applyNumberFormat="1" applyFont="1" applyFill="1" applyBorder="1" applyAlignment="1">
      <alignment horizontal="center" vertical="center" wrapText="1"/>
    </xf>
    <xf numFmtId="200" fontId="18" fillId="0" borderId="7" xfId="0" applyNumberFormat="1" applyFont="1" applyFill="1" applyBorder="1" applyAlignment="1">
      <alignment horizontal="center" vertical="center" wrapText="1"/>
    </xf>
    <xf numFmtId="200" fontId="17" fillId="0" borderId="7" xfId="78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/>
    </xf>
    <xf numFmtId="196" fontId="17" fillId="0" borderId="7" xfId="0" applyNumberFormat="1" applyFont="1" applyFill="1" applyBorder="1" applyAlignment="1">
      <alignment horizontal="center"/>
    </xf>
    <xf numFmtId="0" fontId="17" fillId="0" borderId="0" xfId="0" applyFont="1" applyFill="1" applyBorder="1"/>
    <xf numFmtId="198" fontId="17" fillId="0" borderId="0" xfId="0" applyNumberFormat="1" applyFont="1" applyFill="1" applyBorder="1"/>
    <xf numFmtId="0" fontId="17" fillId="0" borderId="0" xfId="0" applyFont="1" applyFill="1" applyAlignment="1">
      <alignment horizontal="left" vertical="center" wrapText="1"/>
    </xf>
    <xf numFmtId="196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top"/>
    </xf>
    <xf numFmtId="0" fontId="17" fillId="0" borderId="7" xfId="0" applyFont="1" applyFill="1" applyBorder="1" applyAlignment="1">
      <alignment horizontal="justify" vertical="top" wrapText="1"/>
    </xf>
    <xf numFmtId="0" fontId="18" fillId="0" borderId="7" xfId="0" applyFont="1" applyFill="1" applyBorder="1" applyAlignment="1">
      <alignment horizontal="justify" vertical="top"/>
    </xf>
    <xf numFmtId="0" fontId="18" fillId="0" borderId="7" xfId="0" applyFont="1" applyFill="1" applyBorder="1" applyAlignment="1">
      <alignment horizontal="justify" vertical="top" wrapText="1"/>
    </xf>
    <xf numFmtId="196" fontId="17" fillId="0" borderId="7" xfId="0" applyNumberFormat="1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200" fontId="17" fillId="0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8" fillId="0" borderId="7" xfId="0" applyFont="1" applyBorder="1" applyAlignment="1">
      <alignment horizontal="center" vertical="center" wrapText="1"/>
    </xf>
    <xf numFmtId="199" fontId="17" fillId="0" borderId="7" xfId="0" applyNumberFormat="1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197" fontId="17" fillId="0" borderId="7" xfId="79" applyNumberFormat="1" applyFont="1" applyBorder="1" applyAlignment="1">
      <alignment horizontal="center" vertical="center" wrapText="1"/>
    </xf>
    <xf numFmtId="197" fontId="18" fillId="0" borderId="7" xfId="79" applyNumberFormat="1" applyFont="1" applyFill="1" applyBorder="1" applyAlignment="1">
      <alignment horizontal="center" wrapText="1"/>
    </xf>
    <xf numFmtId="196" fontId="18" fillId="0" borderId="7" xfId="0" applyNumberFormat="1" applyFont="1" applyBorder="1" applyAlignment="1">
      <alignment horizontal="center" wrapText="1"/>
    </xf>
    <xf numFmtId="196" fontId="17" fillId="0" borderId="0" xfId="0" applyNumberFormat="1" applyFont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7" fillId="0" borderId="7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Fill="1" applyAlignment="1"/>
    <xf numFmtId="49" fontId="17" fillId="0" borderId="7" xfId="0" applyNumberFormat="1" applyFont="1" applyFill="1" applyBorder="1" applyAlignment="1">
      <alignment horizontal="center" wrapText="1"/>
    </xf>
    <xf numFmtId="200" fontId="17" fillId="0" borderId="7" xfId="57" applyNumberFormat="1" applyFont="1" applyFill="1" applyBorder="1" applyAlignment="1">
      <alignment horizontal="center" vertical="center"/>
    </xf>
    <xf numFmtId="200" fontId="18" fillId="0" borderId="7" xfId="57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3" fillId="0" borderId="0" xfId="0" applyFont="1" applyFill="1"/>
    <xf numFmtId="0" fontId="11" fillId="0" borderId="0" xfId="0" applyFont="1" applyFill="1" applyBorder="1"/>
    <xf numFmtId="3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vertical="center"/>
    </xf>
    <xf numFmtId="196" fontId="1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200" fontId="3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/>
    </xf>
    <xf numFmtId="200" fontId="4" fillId="0" borderId="0" xfId="0" applyNumberFormat="1" applyFont="1" applyFill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4" fontId="17" fillId="0" borderId="0" xfId="0" applyNumberFormat="1" applyFont="1" applyFill="1" applyAlignment="1"/>
    <xf numFmtId="49" fontId="18" fillId="0" borderId="7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wrapText="1"/>
    </xf>
    <xf numFmtId="49" fontId="36" fillId="0" borderId="7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justify" wrapText="1"/>
    </xf>
    <xf numFmtId="200" fontId="36" fillId="0" borderId="7" xfId="57" applyNumberFormat="1" applyFont="1" applyFill="1" applyBorder="1" applyAlignment="1">
      <alignment horizontal="center" vertical="center"/>
    </xf>
    <xf numFmtId="200" fontId="36" fillId="0" borderId="7" xfId="0" applyNumberFormat="1" applyFont="1" applyFill="1" applyBorder="1" applyAlignment="1">
      <alignment horizontal="center" vertical="center" wrapText="1"/>
    </xf>
    <xf numFmtId="200" fontId="36" fillId="0" borderId="7" xfId="0" applyNumberFormat="1" applyFont="1" applyFill="1" applyBorder="1" applyAlignment="1">
      <alignment horizontal="center" vertical="center"/>
    </xf>
    <xf numFmtId="196" fontId="37" fillId="0" borderId="0" xfId="0" applyNumberFormat="1" applyFont="1" applyFill="1" applyAlignment="1">
      <alignment wrapText="1"/>
    </xf>
    <xf numFmtId="196" fontId="37" fillId="0" borderId="0" xfId="0" applyNumberFormat="1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00" fontId="10" fillId="0" borderId="7" xfId="48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00" fontId="39" fillId="0" borderId="16" xfId="48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00" fontId="39" fillId="0" borderId="10" xfId="48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200" fontId="10" fillId="0" borderId="15" xfId="48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8" fillId="0" borderId="0" xfId="0" applyNumberFormat="1" applyFont="1" applyFill="1" applyBorder="1"/>
    <xf numFmtId="197" fontId="36" fillId="0" borderId="7" xfId="78" applyNumberFormat="1" applyFont="1" applyFill="1" applyBorder="1" applyAlignment="1">
      <alignment horizontal="center" vertical="center"/>
    </xf>
    <xf numFmtId="196" fontId="18" fillId="0" borderId="7" xfId="0" applyNumberFormat="1" applyFont="1" applyFill="1" applyBorder="1" applyAlignment="1">
      <alignment horizontal="center" vertical="center" wrapText="1"/>
    </xf>
    <xf numFmtId="196" fontId="17" fillId="0" borderId="7" xfId="79" applyNumberFormat="1" applyFont="1" applyBorder="1" applyAlignment="1">
      <alignment horizontal="center" vertical="center" wrapText="1"/>
    </xf>
    <xf numFmtId="196" fontId="17" fillId="0" borderId="7" xfId="0" applyNumberFormat="1" applyFont="1" applyBorder="1" applyAlignment="1">
      <alignment horizontal="center" vertical="center" wrapText="1"/>
    </xf>
    <xf numFmtId="197" fontId="18" fillId="0" borderId="7" xfId="79" applyNumberFormat="1" applyFont="1" applyFill="1" applyBorder="1" applyAlignment="1">
      <alignment horizontal="center" vertical="center" wrapText="1"/>
    </xf>
    <xf numFmtId="196" fontId="18" fillId="0" borderId="7" xfId="0" applyNumberFormat="1" applyFont="1" applyBorder="1" applyAlignment="1">
      <alignment horizontal="center" vertical="center" wrapText="1"/>
    </xf>
    <xf numFmtId="196" fontId="36" fillId="0" borderId="7" xfId="0" applyNumberFormat="1" applyFont="1" applyFill="1" applyBorder="1" applyAlignment="1">
      <alignment horizontal="center" vertical="center" wrapText="1"/>
    </xf>
    <xf numFmtId="196" fontId="17" fillId="24" borderId="7" xfId="0" applyNumberFormat="1" applyFont="1" applyFill="1" applyBorder="1" applyAlignment="1">
      <alignment horizontal="center" vertical="center"/>
    </xf>
    <xf numFmtId="200" fontId="4" fillId="0" borderId="19" xfId="0" applyNumberFormat="1" applyFont="1" applyFill="1" applyBorder="1" applyAlignment="1">
      <alignment horizontal="center" wrapText="1"/>
    </xf>
    <xf numFmtId="200" fontId="4" fillId="0" borderId="20" xfId="0" applyNumberFormat="1" applyFont="1" applyFill="1" applyBorder="1" applyAlignment="1">
      <alignment horizontal="center" vertical="center" wrapText="1"/>
    </xf>
    <xf numFmtId="200" fontId="8" fillId="0" borderId="21" xfId="0" applyNumberFormat="1" applyFont="1" applyFill="1" applyBorder="1" applyAlignment="1">
      <alignment horizontal="center" wrapText="1"/>
    </xf>
    <xf numFmtId="200" fontId="8" fillId="0" borderId="20" xfId="0" applyNumberFormat="1" applyFont="1" applyFill="1" applyBorder="1" applyAlignment="1">
      <alignment horizontal="center" wrapText="1"/>
    </xf>
    <xf numFmtId="200" fontId="8" fillId="0" borderId="22" xfId="0" applyNumberFormat="1" applyFont="1" applyFill="1" applyBorder="1" applyAlignment="1">
      <alignment horizontal="center" wrapText="1"/>
    </xf>
    <xf numFmtId="200" fontId="8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Alignment="1"/>
    <xf numFmtId="196" fontId="4" fillId="0" borderId="0" xfId="0" applyNumberFormat="1" applyFont="1"/>
    <xf numFmtId="196" fontId="4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4" fillId="0" borderId="0" xfId="0" applyFont="1" applyBorder="1"/>
    <xf numFmtId="196" fontId="4" fillId="0" borderId="0" xfId="0" applyNumberFormat="1" applyFont="1" applyBorder="1"/>
    <xf numFmtId="4" fontId="4" fillId="0" borderId="7" xfId="0" applyNumberFormat="1" applyFont="1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9" fontId="17" fillId="0" borderId="24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/>
    </xf>
    <xf numFmtId="200" fontId="17" fillId="0" borderId="7" xfId="0" applyNumberFormat="1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wrapText="1"/>
    </xf>
    <xf numFmtId="200" fontId="4" fillId="0" borderId="7" xfId="0" applyNumberFormat="1" applyFont="1" applyFill="1" applyBorder="1" applyAlignment="1">
      <alignment vertical="center" wrapText="1"/>
    </xf>
    <xf numFmtId="0" fontId="17" fillId="0" borderId="25" xfId="0" applyFont="1" applyFill="1" applyBorder="1" applyAlignment="1">
      <alignment wrapText="1"/>
    </xf>
    <xf numFmtId="49" fontId="17" fillId="0" borderId="24" xfId="0" applyNumberFormat="1" applyFont="1" applyFill="1" applyBorder="1" applyAlignment="1">
      <alignment horizontal="center"/>
    </xf>
    <xf numFmtId="200" fontId="17" fillId="0" borderId="26" xfId="57" applyNumberFormat="1" applyFont="1" applyFill="1" applyBorder="1" applyAlignment="1">
      <alignment horizontal="center" vertical="center"/>
    </xf>
    <xf numFmtId="0" fontId="17" fillId="0" borderId="7" xfId="73" applyFont="1" applyBorder="1" applyAlignment="1">
      <alignment wrapText="1"/>
    </xf>
    <xf numFmtId="0" fontId="17" fillId="0" borderId="7" xfId="72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200" fontId="8" fillId="0" borderId="22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200" fontId="4" fillId="0" borderId="33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/>
    </xf>
    <xf numFmtId="200" fontId="39" fillId="0" borderId="30" xfId="48" applyNumberFormat="1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left" vertical="center" wrapText="1"/>
    </xf>
    <xf numFmtId="200" fontId="4" fillId="0" borderId="3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00" fontId="4" fillId="0" borderId="23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left" vertical="center" wrapText="1"/>
    </xf>
    <xf numFmtId="200" fontId="39" fillId="0" borderId="37" xfId="48" applyNumberFormat="1" applyFont="1" applyFill="1" applyBorder="1" applyAlignment="1">
      <alignment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200" fontId="10" fillId="0" borderId="38" xfId="48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2" fontId="8" fillId="0" borderId="28" xfId="0" applyNumberFormat="1" applyFont="1" applyFill="1" applyBorder="1" applyAlignment="1">
      <alignment horizontal="center" wrapText="1"/>
    </xf>
    <xf numFmtId="200" fontId="8" fillId="0" borderId="39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200" fontId="4" fillId="0" borderId="33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200" fontId="8" fillId="0" borderId="4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200" fontId="4" fillId="0" borderId="19" xfId="0" applyNumberFormat="1" applyFont="1" applyFill="1" applyBorder="1" applyAlignment="1">
      <alignment horizontal="center" vertical="center" wrapText="1"/>
    </xf>
    <xf numFmtId="200" fontId="4" fillId="0" borderId="35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wrapText="1"/>
    </xf>
    <xf numFmtId="200" fontId="39" fillId="0" borderId="29" xfId="48" applyNumberFormat="1" applyFont="1" applyFill="1" applyBorder="1" applyAlignment="1">
      <alignment vertical="center" wrapText="1"/>
    </xf>
    <xf numFmtId="49" fontId="9" fillId="0" borderId="42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200" fontId="8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9" fillId="0" borderId="27" xfId="0" applyNumberFormat="1" applyFont="1" applyFill="1" applyBorder="1" applyAlignment="1">
      <alignment horizontal="center" wrapText="1"/>
    </xf>
    <xf numFmtId="200" fontId="39" fillId="0" borderId="43" xfId="48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wrapText="1"/>
    </xf>
    <xf numFmtId="0" fontId="34" fillId="0" borderId="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wrapText="1"/>
    </xf>
    <xf numFmtId="200" fontId="8" fillId="0" borderId="35" xfId="0" applyNumberFormat="1" applyFont="1" applyFill="1" applyBorder="1" applyAlignment="1">
      <alignment horizontal="center" wrapText="1"/>
    </xf>
    <xf numFmtId="200" fontId="4" fillId="0" borderId="32" xfId="0" applyNumberFormat="1" applyFont="1" applyFill="1" applyBorder="1" applyAlignment="1">
      <alignment horizontal="center" vertical="center" wrapText="1"/>
    </xf>
    <xf numFmtId="200" fontId="8" fillId="0" borderId="23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200" fontId="10" fillId="0" borderId="26" xfId="48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10" fillId="0" borderId="7" xfId="0" applyFont="1" applyFill="1" applyBorder="1" applyAlignment="1">
      <alignment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justify" vertical="center"/>
    </xf>
    <xf numFmtId="0" fontId="42" fillId="0" borderId="0" xfId="0" applyFont="1" applyFill="1"/>
    <xf numFmtId="0" fontId="10" fillId="0" borderId="0" xfId="0" applyFont="1" applyFill="1" applyAlignment="1">
      <alignment vertical="center" wrapText="1"/>
    </xf>
    <xf numFmtId="4" fontId="8" fillId="0" borderId="30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200" fontId="8" fillId="0" borderId="35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200" fontId="10" fillId="0" borderId="32" xfId="48" applyNumberFormat="1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00" fontId="10" fillId="0" borderId="45" xfId="48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00" fontId="8" fillId="0" borderId="19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200" fontId="8" fillId="0" borderId="19" xfId="0" applyNumberFormat="1" applyFont="1" applyFill="1" applyBorder="1" applyAlignment="1">
      <alignment horizontal="center" wrapText="1"/>
    </xf>
    <xf numFmtId="0" fontId="8" fillId="0" borderId="46" xfId="0" applyFont="1" applyFill="1" applyBorder="1" applyAlignment="1">
      <alignment wrapText="1"/>
    </xf>
    <xf numFmtId="200" fontId="8" fillId="0" borderId="33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200" fontId="4" fillId="0" borderId="13" xfId="48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200" fontId="4" fillId="0" borderId="7" xfId="48" applyNumberFormat="1" applyFont="1" applyFill="1" applyBorder="1" applyAlignment="1">
      <alignment vertical="center" wrapText="1"/>
    </xf>
    <xf numFmtId="199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99" fontId="4" fillId="0" borderId="14" xfId="0" applyNumberFormat="1" applyFont="1" applyFill="1" applyBorder="1" applyAlignment="1">
      <alignment horizontal="center" vertical="center" wrapText="1"/>
    </xf>
    <xf numFmtId="199" fontId="4" fillId="0" borderId="1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textRotation="90" wrapText="1"/>
    </xf>
    <xf numFmtId="4" fontId="4" fillId="0" borderId="7" xfId="0" applyNumberFormat="1" applyFont="1" applyFill="1" applyBorder="1" applyAlignment="1">
      <alignment horizontal="center" textRotation="90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/>
    <xf numFmtId="0" fontId="4" fillId="0" borderId="7" xfId="0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/>
    </xf>
    <xf numFmtId="4" fontId="17" fillId="0" borderId="47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199" fontId="17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10" xfId="0" applyFill="1" applyBorder="1"/>
    <xf numFmtId="0" fontId="0" fillId="0" borderId="16" xfId="0" applyFill="1" applyBorder="1"/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8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вичайний 2" xfId="46"/>
    <cellStyle name="Звичайний 3" xfId="47"/>
    <cellStyle name="Звичайний_Додаток _ 3 зм_ни 4575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" xfId="0" builtinId="0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2" xfId="58"/>
    <cellStyle name="Обычный 2 2" xfId="59"/>
    <cellStyle name="Обычный 2 3" xfId="60"/>
    <cellStyle name="Обычный 2_анализ 2012" xfId="61"/>
    <cellStyle name="Обычный 3" xfId="62"/>
    <cellStyle name="Обычный 3 2" xfId="63"/>
    <cellStyle name="Обычный 3_151220201813d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shabl_dod" xfId="72"/>
    <cellStyle name="Обычный_спеціальний фонд" xfId="73"/>
    <cellStyle name="Підсумок" xfId="74"/>
    <cellStyle name="Поганий" xfId="75"/>
    <cellStyle name="Примечание 2" xfId="76"/>
    <cellStyle name="Примітка" xfId="77"/>
    <cellStyle name="Процентный" xfId="78" builtinId="5"/>
    <cellStyle name="Процентный 2" xfId="79"/>
    <cellStyle name="Процентный 3" xfId="80"/>
    <cellStyle name="Результат" xfId="81"/>
    <cellStyle name="Середній" xfId="82"/>
    <cellStyle name="Стиль 1" xfId="83"/>
    <cellStyle name="Текст попередження" xfId="84"/>
    <cellStyle name="Текст пояснення" xfId="85"/>
    <cellStyle name="Тысячи [0]_Розподіл (2)" xfId="86"/>
    <cellStyle name="Тысячи_бюджет 1998 по клас." xfId="87"/>
    <cellStyle name="Финансовый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zoomScale="80" zoomScaleNormal="80" workbookViewId="0">
      <pane xSplit="1" ySplit="13" topLeftCell="B14" activePane="bottomRight" state="frozen"/>
      <selection activeCell="B23" sqref="B23"/>
      <selection pane="topRight" activeCell="B23" sqref="B23"/>
      <selection pane="bottomLeft" activeCell="B23" sqref="B23"/>
      <selection pane="bottomRight" activeCell="B44" sqref="B44"/>
    </sheetView>
  </sheetViews>
  <sheetFormatPr defaultRowHeight="12.75"/>
  <cols>
    <col min="1" max="1" width="91.28515625" style="13" customWidth="1"/>
    <col min="2" max="2" width="21.140625" style="2" customWidth="1"/>
    <col min="3" max="3" width="13.85546875" style="2" customWidth="1"/>
    <col min="4" max="4" width="13.85546875" style="6" customWidth="1"/>
    <col min="5" max="5" width="10.5703125" style="6" customWidth="1"/>
    <col min="6" max="6" width="11.5703125" style="6" bestFit="1" customWidth="1"/>
    <col min="7" max="16384" width="9.140625" style="6"/>
  </cols>
  <sheetData>
    <row r="1" spans="1:6" ht="16.5">
      <c r="D1" s="120" t="s">
        <v>77</v>
      </c>
      <c r="E1" s="120"/>
      <c r="F1" s="120"/>
    </row>
    <row r="2" spans="1:6" ht="16.5">
      <c r="D2" s="120" t="s">
        <v>271</v>
      </c>
      <c r="E2" s="120"/>
      <c r="F2" s="120"/>
    </row>
    <row r="3" spans="1:6" ht="16.5">
      <c r="D3" s="120" t="s">
        <v>78</v>
      </c>
      <c r="E3" s="120"/>
      <c r="F3" s="120"/>
    </row>
    <row r="4" spans="1:6" ht="16.5">
      <c r="D4" s="120" t="s">
        <v>399</v>
      </c>
      <c r="E4" s="120"/>
      <c r="F4" s="120"/>
    </row>
    <row r="5" spans="1:6">
      <c r="C5" s="7"/>
      <c r="D5" s="7"/>
      <c r="E5" s="7"/>
      <c r="F5" s="7"/>
    </row>
    <row r="6" spans="1:6">
      <c r="C6" s="7"/>
      <c r="D6" s="7"/>
      <c r="E6" s="7"/>
      <c r="F6" s="7"/>
    </row>
    <row r="7" spans="1:6">
      <c r="C7" s="7"/>
      <c r="D7" s="7"/>
      <c r="E7" s="7"/>
      <c r="F7" s="7"/>
    </row>
    <row r="8" spans="1:6" ht="16.5">
      <c r="A8" s="319" t="s">
        <v>116</v>
      </c>
      <c r="B8" s="319"/>
      <c r="C8" s="319"/>
      <c r="D8" s="319"/>
      <c r="E8" s="319"/>
      <c r="F8" s="319"/>
    </row>
    <row r="9" spans="1:6" ht="16.5">
      <c r="A9" s="319" t="s">
        <v>76</v>
      </c>
      <c r="B9" s="319"/>
      <c r="C9" s="319"/>
      <c r="D9" s="319"/>
      <c r="E9" s="319"/>
      <c r="F9" s="319"/>
    </row>
    <row r="10" spans="1:6" ht="16.5">
      <c r="A10" s="319" t="s">
        <v>435</v>
      </c>
      <c r="B10" s="319"/>
      <c r="C10" s="319"/>
      <c r="D10" s="319"/>
      <c r="E10" s="319"/>
      <c r="F10" s="319"/>
    </row>
    <row r="11" spans="1:6" ht="32.25" customHeight="1">
      <c r="F11" s="41" t="s">
        <v>149</v>
      </c>
    </row>
    <row r="12" spans="1:6" ht="12.75" customHeight="1">
      <c r="A12" s="320" t="s">
        <v>107</v>
      </c>
      <c r="B12" s="320" t="s">
        <v>441</v>
      </c>
      <c r="C12" s="322" t="s">
        <v>103</v>
      </c>
      <c r="D12" s="320" t="s">
        <v>104</v>
      </c>
      <c r="E12" s="324" t="s">
        <v>105</v>
      </c>
      <c r="F12" s="324"/>
    </row>
    <row r="13" spans="1:6" ht="41.25" customHeight="1">
      <c r="A13" s="321"/>
      <c r="B13" s="321"/>
      <c r="C13" s="323"/>
      <c r="D13" s="321"/>
      <c r="E13" s="4" t="s">
        <v>264</v>
      </c>
      <c r="F13" s="4" t="s">
        <v>119</v>
      </c>
    </row>
    <row r="14" spans="1:6" ht="16.5">
      <c r="A14" s="63" t="s">
        <v>118</v>
      </c>
      <c r="B14" s="59"/>
      <c r="C14" s="59"/>
      <c r="D14" s="60"/>
      <c r="E14" s="60"/>
      <c r="F14" s="60"/>
    </row>
    <row r="15" spans="1:6" ht="16.5">
      <c r="A15" s="47" t="s">
        <v>122</v>
      </c>
      <c r="B15" s="45">
        <v>28267</v>
      </c>
      <c r="C15" s="45">
        <v>29548.7</v>
      </c>
      <c r="D15" s="42">
        <f>IF(B15=0,0,C15/B15)</f>
        <v>1.0453426256765841</v>
      </c>
      <c r="E15" s="46">
        <f>C15-B15</f>
        <v>1281.7000000000007</v>
      </c>
      <c r="F15" s="42">
        <f>IF(B15=0,0,E15/B15)</f>
        <v>4.5342625676584029E-2</v>
      </c>
    </row>
    <row r="16" spans="1:6" ht="16.5">
      <c r="A16" s="47" t="s">
        <v>71</v>
      </c>
      <c r="B16" s="45">
        <v>3</v>
      </c>
      <c r="C16" s="45">
        <v>1.1000000000000001</v>
      </c>
      <c r="D16" s="42">
        <f t="shared" ref="D16:D32" si="0">IF(B16=0,0,C16/B16)</f>
        <v>0.3666666666666667</v>
      </c>
      <c r="E16" s="46">
        <f t="shared" ref="E16:E32" si="1">C16-B16</f>
        <v>-1.9</v>
      </c>
      <c r="F16" s="42">
        <f t="shared" ref="F16:F32" si="2">IF(B16=0,0,E16/B16)</f>
        <v>-0.6333333333333333</v>
      </c>
    </row>
    <row r="17" spans="1:6" ht="16.5">
      <c r="A17" s="47" t="s">
        <v>337</v>
      </c>
      <c r="B17" s="45">
        <v>11</v>
      </c>
      <c r="C17" s="45">
        <v>29.2</v>
      </c>
      <c r="D17" s="42">
        <f t="shared" si="0"/>
        <v>2.6545454545454543</v>
      </c>
      <c r="E17" s="46">
        <f>C17-B17</f>
        <v>18.2</v>
      </c>
      <c r="F17" s="42">
        <f t="shared" si="2"/>
        <v>1.6545454545454545</v>
      </c>
    </row>
    <row r="18" spans="1:6" ht="16.5">
      <c r="A18" s="47" t="s">
        <v>343</v>
      </c>
      <c r="B18" s="45">
        <v>2200</v>
      </c>
      <c r="C18" s="45">
        <v>1672.1</v>
      </c>
      <c r="D18" s="42">
        <f t="shared" si="0"/>
        <v>0.76004545454545447</v>
      </c>
      <c r="E18" s="46">
        <f>C18-B18</f>
        <v>-527.90000000000009</v>
      </c>
      <c r="F18" s="42">
        <f t="shared" si="2"/>
        <v>-0.2399545454545455</v>
      </c>
    </row>
    <row r="19" spans="1:6" ht="16.5">
      <c r="A19" s="47" t="s">
        <v>344</v>
      </c>
      <c r="B19" s="45">
        <v>1625</v>
      </c>
      <c r="C19" s="45">
        <v>1023.8</v>
      </c>
      <c r="D19" s="42">
        <f t="shared" si="0"/>
        <v>0.63003076923076917</v>
      </c>
      <c r="E19" s="46">
        <f>C19-B19</f>
        <v>-601.20000000000005</v>
      </c>
      <c r="F19" s="42">
        <f t="shared" si="2"/>
        <v>-0.36996923076923077</v>
      </c>
    </row>
    <row r="20" spans="1:6" ht="33">
      <c r="A20" s="47" t="s">
        <v>345</v>
      </c>
      <c r="B20" s="45">
        <v>575</v>
      </c>
      <c r="C20" s="45">
        <v>648.29999999999995</v>
      </c>
      <c r="D20" s="42">
        <f t="shared" si="0"/>
        <v>1.127478260869565</v>
      </c>
      <c r="E20" s="46">
        <f>C20-B20</f>
        <v>73.299999999999955</v>
      </c>
      <c r="F20" s="42">
        <f t="shared" si="2"/>
        <v>0.12747826086956515</v>
      </c>
    </row>
    <row r="21" spans="1:6" ht="33">
      <c r="A21" s="47" t="s">
        <v>338</v>
      </c>
      <c r="B21" s="45">
        <f>SUM(B22:B25)</f>
        <v>25003.200000000001</v>
      </c>
      <c r="C21" s="45">
        <f>SUM(C22:C25)</f>
        <v>25848.6</v>
      </c>
      <c r="D21" s="42">
        <f t="shared" si="0"/>
        <v>1.0338116721059702</v>
      </c>
      <c r="E21" s="46">
        <f>C21-B21</f>
        <v>845.39999999999782</v>
      </c>
      <c r="F21" s="42">
        <f t="shared" si="2"/>
        <v>3.3811672105970345E-2</v>
      </c>
    </row>
    <row r="22" spans="1:6" ht="16.5">
      <c r="A22" s="47" t="s">
        <v>339</v>
      </c>
      <c r="B22" s="45">
        <v>462.2</v>
      </c>
      <c r="C22" s="45">
        <v>508.8</v>
      </c>
      <c r="D22" s="42">
        <f t="shared" si="0"/>
        <v>1.1008221549112938</v>
      </c>
      <c r="E22" s="46">
        <f t="shared" si="1"/>
        <v>46.600000000000023</v>
      </c>
      <c r="F22" s="42">
        <f t="shared" si="2"/>
        <v>0.10082215491129386</v>
      </c>
    </row>
    <row r="23" spans="1:6" ht="16.5">
      <c r="A23" s="47" t="s">
        <v>340</v>
      </c>
      <c r="B23" s="45">
        <v>13923</v>
      </c>
      <c r="C23" s="45">
        <v>14579.8</v>
      </c>
      <c r="D23" s="42">
        <f t="shared" si="0"/>
        <v>1.0471737412913884</v>
      </c>
      <c r="E23" s="46">
        <f>C23-B23</f>
        <v>656.79999999999927</v>
      </c>
      <c r="F23" s="42">
        <f t="shared" si="2"/>
        <v>4.7173741291388301E-2</v>
      </c>
    </row>
    <row r="24" spans="1:6" ht="16.5">
      <c r="A24" s="47" t="s">
        <v>341</v>
      </c>
      <c r="B24" s="45">
        <v>0</v>
      </c>
      <c r="C24" s="45">
        <v>41.7</v>
      </c>
      <c r="D24" s="42">
        <f t="shared" si="0"/>
        <v>0</v>
      </c>
      <c r="E24" s="46">
        <f t="shared" si="1"/>
        <v>41.7</v>
      </c>
      <c r="F24" s="42">
        <f t="shared" si="2"/>
        <v>0</v>
      </c>
    </row>
    <row r="25" spans="1:6" ht="16.5">
      <c r="A25" s="47" t="s">
        <v>342</v>
      </c>
      <c r="B25" s="45">
        <v>10618</v>
      </c>
      <c r="C25" s="45">
        <v>10718.3</v>
      </c>
      <c r="D25" s="42">
        <f t="shared" si="0"/>
        <v>1.0094462233942361</v>
      </c>
      <c r="E25" s="46">
        <f t="shared" si="1"/>
        <v>100.29999999999927</v>
      </c>
      <c r="F25" s="42">
        <f t="shared" si="2"/>
        <v>9.4462233942361334E-3</v>
      </c>
    </row>
    <row r="26" spans="1:6" ht="16.5">
      <c r="A26" s="47" t="s">
        <v>72</v>
      </c>
      <c r="B26" s="45">
        <v>8</v>
      </c>
      <c r="C26" s="45">
        <v>92.9</v>
      </c>
      <c r="D26" s="42">
        <f t="shared" si="0"/>
        <v>11.612500000000001</v>
      </c>
      <c r="E26" s="46">
        <f t="shared" si="1"/>
        <v>84.9</v>
      </c>
      <c r="F26" s="42">
        <f t="shared" si="2"/>
        <v>10.612500000000001</v>
      </c>
    </row>
    <row r="27" spans="1:6" ht="16.5">
      <c r="A27" s="47" t="s">
        <v>366</v>
      </c>
      <c r="B27" s="45"/>
      <c r="C27" s="45">
        <v>27.3</v>
      </c>
      <c r="D27" s="42">
        <f>IF(B27=0,0,C27/B27)</f>
        <v>0</v>
      </c>
      <c r="E27" s="46">
        <f>C27-B27</f>
        <v>27.3</v>
      </c>
      <c r="F27" s="42">
        <f>IF(B27=0,0,E27/B27)</f>
        <v>0</v>
      </c>
    </row>
    <row r="28" spans="1:6" ht="16.5">
      <c r="A28" s="47" t="s">
        <v>124</v>
      </c>
      <c r="B28" s="45">
        <v>697</v>
      </c>
      <c r="C28" s="45">
        <v>705.1</v>
      </c>
      <c r="D28" s="42">
        <f t="shared" si="0"/>
        <v>1.0116212338593975</v>
      </c>
      <c r="E28" s="46">
        <f t="shared" si="1"/>
        <v>8.1000000000000227</v>
      </c>
      <c r="F28" s="42">
        <f t="shared" si="2"/>
        <v>1.1621233859397451E-2</v>
      </c>
    </row>
    <row r="29" spans="1:6" ht="33">
      <c r="A29" s="47" t="s">
        <v>73</v>
      </c>
      <c r="B29" s="45">
        <v>217</v>
      </c>
      <c r="C29" s="45">
        <v>270.3</v>
      </c>
      <c r="D29" s="42">
        <f t="shared" si="0"/>
        <v>1.2456221198156683</v>
      </c>
      <c r="E29" s="46">
        <f t="shared" si="1"/>
        <v>53.300000000000011</v>
      </c>
      <c r="F29" s="42">
        <f t="shared" si="2"/>
        <v>0.24562211981566826</v>
      </c>
    </row>
    <row r="30" spans="1:6" ht="16.5">
      <c r="A30" s="47" t="s">
        <v>74</v>
      </c>
      <c r="B30" s="45">
        <v>40.5</v>
      </c>
      <c r="C30" s="45">
        <v>36.700000000000003</v>
      </c>
      <c r="D30" s="42">
        <f t="shared" si="0"/>
        <v>0.90617283950617289</v>
      </c>
      <c r="E30" s="46">
        <f t="shared" si="1"/>
        <v>-3.7999999999999972</v>
      </c>
      <c r="F30" s="42">
        <f t="shared" si="2"/>
        <v>-9.3827160493827097E-2</v>
      </c>
    </row>
    <row r="31" spans="1:6" ht="16.5">
      <c r="A31" s="47" t="s">
        <v>75</v>
      </c>
      <c r="B31" s="45">
        <v>16</v>
      </c>
      <c r="C31" s="45">
        <v>132.80000000000001</v>
      </c>
      <c r="D31" s="42">
        <f t="shared" si="0"/>
        <v>8.3000000000000007</v>
      </c>
      <c r="E31" s="46">
        <f t="shared" si="1"/>
        <v>116.80000000000001</v>
      </c>
      <c r="F31" s="42">
        <f t="shared" si="2"/>
        <v>7.3000000000000007</v>
      </c>
    </row>
    <row r="32" spans="1:6" ht="66">
      <c r="A32" s="47" t="s">
        <v>346</v>
      </c>
      <c r="B32" s="45">
        <v>0</v>
      </c>
      <c r="C32" s="45">
        <v>134.69999999999999</v>
      </c>
      <c r="D32" s="42">
        <f t="shared" si="0"/>
        <v>0</v>
      </c>
      <c r="E32" s="46">
        <f t="shared" si="1"/>
        <v>134.69999999999999</v>
      </c>
      <c r="F32" s="42">
        <f t="shared" si="2"/>
        <v>0</v>
      </c>
    </row>
    <row r="33" spans="1:7" s="21" customFormat="1" ht="16.5">
      <c r="A33" s="63" t="s">
        <v>79</v>
      </c>
      <c r="B33" s="43">
        <f>+B15+B16+B17+B18+B21+B26+B28+B29+B30+B31+B32+B27</f>
        <v>56462.7</v>
      </c>
      <c r="C33" s="43">
        <f>+C15+C16+C17+C18+C21+C26+C28+C29+C30+C31+C32+C27</f>
        <v>58499.5</v>
      </c>
      <c r="D33" s="44">
        <f>IF(B33=0,0,C33/B33)</f>
        <v>1.0360733723325311</v>
      </c>
      <c r="E33" s="62">
        <f>C33-B33</f>
        <v>2036.8000000000029</v>
      </c>
      <c r="F33" s="44">
        <f>IF(B33=0,0,E33/B33)</f>
        <v>3.6073372332531085E-2</v>
      </c>
    </row>
    <row r="34" spans="1:7" ht="16.5">
      <c r="A34" s="47" t="s">
        <v>80</v>
      </c>
      <c r="B34" s="45">
        <v>8679.6</v>
      </c>
      <c r="C34" s="45">
        <v>8679.6</v>
      </c>
      <c r="D34" s="42">
        <f t="shared" ref="D34:D45" si="3">IF(B34=0,0,C34/B34)</f>
        <v>1</v>
      </c>
      <c r="E34" s="46">
        <f t="shared" ref="E34:E45" si="4">C34-B34</f>
        <v>0</v>
      </c>
      <c r="F34" s="42">
        <f t="shared" ref="F34:F45" si="5">IF(B34=0,0,E34/B34)</f>
        <v>0</v>
      </c>
    </row>
    <row r="35" spans="1:7" ht="41.25" customHeight="1">
      <c r="A35" s="142" t="s">
        <v>436</v>
      </c>
      <c r="B35" s="45">
        <v>2247.1999999999998</v>
      </c>
      <c r="C35" s="45">
        <v>2247.1999999999998</v>
      </c>
      <c r="D35" s="42">
        <f t="shared" si="3"/>
        <v>1</v>
      </c>
      <c r="E35" s="46">
        <f t="shared" si="4"/>
        <v>0</v>
      </c>
      <c r="F35" s="42">
        <f t="shared" si="5"/>
        <v>0</v>
      </c>
    </row>
    <row r="36" spans="1:7" ht="16.899999999999999" customHeight="1">
      <c r="A36" s="47" t="s">
        <v>81</v>
      </c>
      <c r="B36" s="45">
        <v>47599.8</v>
      </c>
      <c r="C36" s="45">
        <v>47599.8</v>
      </c>
      <c r="D36" s="42">
        <f t="shared" si="3"/>
        <v>1</v>
      </c>
      <c r="E36" s="46">
        <f t="shared" si="4"/>
        <v>0</v>
      </c>
      <c r="F36" s="42">
        <f t="shared" si="5"/>
        <v>0</v>
      </c>
    </row>
    <row r="37" spans="1:7" ht="49.5" customHeight="1">
      <c r="A37" s="142" t="s">
        <v>437</v>
      </c>
      <c r="B37" s="45">
        <v>687.7</v>
      </c>
      <c r="C37" s="45">
        <v>687.7</v>
      </c>
      <c r="D37" s="42">
        <f t="shared" si="3"/>
        <v>1</v>
      </c>
      <c r="E37" s="46">
        <f t="shared" si="4"/>
        <v>0</v>
      </c>
      <c r="F37" s="42">
        <f t="shared" si="5"/>
        <v>0</v>
      </c>
    </row>
    <row r="38" spans="1:7" ht="52.5" customHeight="1">
      <c r="A38" s="47" t="s">
        <v>169</v>
      </c>
      <c r="B38" s="45">
        <v>1285</v>
      </c>
      <c r="C38" s="45">
        <v>1285</v>
      </c>
      <c r="D38" s="42">
        <f t="shared" si="3"/>
        <v>1</v>
      </c>
      <c r="E38" s="46">
        <f t="shared" si="4"/>
        <v>0</v>
      </c>
      <c r="F38" s="42">
        <f t="shared" si="5"/>
        <v>0</v>
      </c>
    </row>
    <row r="39" spans="1:7" ht="87.75" hidden="1" customHeight="1">
      <c r="A39" s="52" t="s">
        <v>438</v>
      </c>
      <c r="B39" s="45"/>
      <c r="C39" s="45"/>
      <c r="D39" s="42"/>
      <c r="E39" s="46"/>
      <c r="F39" s="42"/>
    </row>
    <row r="40" spans="1:7" ht="32.25" customHeight="1">
      <c r="A40" s="47" t="s">
        <v>253</v>
      </c>
      <c r="B40" s="45">
        <v>704.3</v>
      </c>
      <c r="C40" s="45">
        <v>704.3</v>
      </c>
      <c r="D40" s="42">
        <f t="shared" si="3"/>
        <v>1</v>
      </c>
      <c r="E40" s="46">
        <f t="shared" si="4"/>
        <v>0</v>
      </c>
      <c r="F40" s="42">
        <f t="shared" si="5"/>
        <v>0</v>
      </c>
    </row>
    <row r="41" spans="1:7" ht="49.5">
      <c r="A41" s="47" t="s">
        <v>82</v>
      </c>
      <c r="B41" s="45">
        <v>275</v>
      </c>
      <c r="C41" s="45">
        <v>275</v>
      </c>
      <c r="D41" s="42">
        <f t="shared" si="3"/>
        <v>1</v>
      </c>
      <c r="E41" s="46">
        <f t="shared" si="4"/>
        <v>0</v>
      </c>
      <c r="F41" s="42">
        <f t="shared" si="5"/>
        <v>0</v>
      </c>
    </row>
    <row r="42" spans="1:7" ht="56.25" customHeight="1">
      <c r="A42" s="52" t="s">
        <v>439</v>
      </c>
      <c r="B42" s="45">
        <v>837.7</v>
      </c>
      <c r="C42" s="45">
        <v>837.7</v>
      </c>
      <c r="D42" s="42">
        <f t="shared" si="3"/>
        <v>1</v>
      </c>
      <c r="E42" s="46">
        <f t="shared" si="4"/>
        <v>0</v>
      </c>
      <c r="F42" s="42">
        <f t="shared" si="5"/>
        <v>0</v>
      </c>
    </row>
    <row r="43" spans="1:7" ht="16.5">
      <c r="A43" s="47" t="s">
        <v>161</v>
      </c>
      <c r="B43" s="45">
        <v>3994.8</v>
      </c>
      <c r="C43" s="45">
        <v>3972.1</v>
      </c>
      <c r="D43" s="42">
        <f t="shared" si="3"/>
        <v>0.99431761289676568</v>
      </c>
      <c r="E43" s="46">
        <f t="shared" si="4"/>
        <v>-22.700000000000273</v>
      </c>
      <c r="F43" s="42">
        <f t="shared" si="5"/>
        <v>-5.6823871032342724E-3</v>
      </c>
      <c r="G43" s="15"/>
    </row>
    <row r="44" spans="1:7" ht="48.75" customHeight="1">
      <c r="A44" s="47" t="s">
        <v>261</v>
      </c>
      <c r="B44" s="45">
        <v>789.7</v>
      </c>
      <c r="C44" s="45">
        <v>789.7</v>
      </c>
      <c r="D44" s="42">
        <f t="shared" si="3"/>
        <v>1</v>
      </c>
      <c r="E44" s="46">
        <f t="shared" si="4"/>
        <v>0</v>
      </c>
      <c r="F44" s="42">
        <f t="shared" si="5"/>
        <v>0</v>
      </c>
      <c r="G44" s="15"/>
    </row>
    <row r="45" spans="1:7" s="21" customFormat="1" ht="16.5">
      <c r="A45" s="63" t="s">
        <v>106</v>
      </c>
      <c r="B45" s="43">
        <f>SUM(B33:B44)</f>
        <v>123563.5</v>
      </c>
      <c r="C45" s="43">
        <f>SUM(C33:C44)</f>
        <v>125577.60000000001</v>
      </c>
      <c r="D45" s="44">
        <f t="shared" si="3"/>
        <v>1.0163001209904219</v>
      </c>
      <c r="E45" s="62">
        <f t="shared" si="4"/>
        <v>2014.1000000000058</v>
      </c>
      <c r="F45" s="44">
        <f t="shared" si="5"/>
        <v>1.6300120990421975E-2</v>
      </c>
    </row>
    <row r="46" spans="1:7" ht="16.5">
      <c r="A46" s="48"/>
      <c r="B46" s="49"/>
      <c r="C46" s="49"/>
      <c r="D46" s="50"/>
      <c r="E46" s="51"/>
      <c r="F46" s="50"/>
    </row>
    <row r="47" spans="1:7" ht="16.5">
      <c r="A47" s="48" t="s">
        <v>87</v>
      </c>
      <c r="B47" s="48" t="s">
        <v>88</v>
      </c>
      <c r="C47" s="48"/>
      <c r="D47" s="48"/>
      <c r="E47" s="48"/>
      <c r="F47" s="48"/>
    </row>
    <row r="48" spans="1:7" ht="16.5">
      <c r="A48" s="95"/>
      <c r="B48" s="318"/>
      <c r="C48" s="318"/>
      <c r="D48" s="318"/>
      <c r="E48" s="318"/>
      <c r="F48" s="54"/>
    </row>
    <row r="49" spans="1:6" ht="16.5">
      <c r="A49" s="52"/>
      <c r="B49" s="58"/>
      <c r="C49" s="57"/>
      <c r="D49" s="54"/>
      <c r="E49" s="54"/>
      <c r="F49" s="54"/>
    </row>
    <row r="50" spans="1:6" ht="16.5">
      <c r="A50" s="52"/>
      <c r="B50" s="53"/>
      <c r="C50" s="53"/>
      <c r="D50" s="54"/>
      <c r="E50" s="54"/>
      <c r="F50" s="54"/>
    </row>
    <row r="51" spans="1:6" ht="16.5">
      <c r="A51" s="52"/>
      <c r="B51" s="53"/>
      <c r="C51" s="53"/>
      <c r="D51" s="54"/>
      <c r="E51" s="54"/>
      <c r="F51" s="54"/>
    </row>
  </sheetData>
  <mergeCells count="10">
    <mergeCell ref="B48:C48"/>
    <mergeCell ref="D48:E48"/>
    <mergeCell ref="A8:F8"/>
    <mergeCell ref="A12:A13"/>
    <mergeCell ref="B12:B13"/>
    <mergeCell ref="C12:C13"/>
    <mergeCell ref="D12:D13"/>
    <mergeCell ref="E12:F12"/>
    <mergeCell ref="A9:F9"/>
    <mergeCell ref="A10:F10"/>
  </mergeCells>
  <phoneticPr fontId="2" type="noConversion"/>
  <printOptions horizontalCentered="1"/>
  <pageMargins left="0.39370078740157483" right="0.19685039370078741" top="0.47244094488188981" bottom="0.35433070866141736" header="0" footer="0"/>
  <pageSetup paperSize="9" scale="85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AE81"/>
  <sheetViews>
    <sheetView zoomScale="75" zoomScaleNormal="100" zoomScaleSheetLayoutView="98" workbookViewId="0">
      <pane xSplit="4" ySplit="15" topLeftCell="E27" activePane="bottomRight" state="frozen"/>
      <selection pane="topRight" activeCell="E1" sqref="E1"/>
      <selection pane="bottomLeft" activeCell="A16" sqref="A16"/>
      <selection pane="bottomRight" activeCell="D73" sqref="D73:D74"/>
    </sheetView>
  </sheetViews>
  <sheetFormatPr defaultRowHeight="12.75"/>
  <cols>
    <col min="1" max="1" width="11.42578125" style="9" customWidth="1"/>
    <col min="2" max="2" width="8.85546875" style="9" customWidth="1"/>
    <col min="3" max="3" width="8" style="9" customWidth="1"/>
    <col min="4" max="4" width="47.7109375" style="9" customWidth="1"/>
    <col min="5" max="5" width="12.85546875" style="36" customWidth="1"/>
    <col min="6" max="6" width="12.28515625" style="36" customWidth="1"/>
    <col min="7" max="7" width="11.28515625" style="36" customWidth="1"/>
    <col min="8" max="8" width="8.85546875" style="36" customWidth="1"/>
    <col min="9" max="9" width="13.140625" style="36" customWidth="1"/>
    <col min="10" max="10" width="10.5703125" style="36" customWidth="1"/>
    <col min="11" max="11" width="13.5703125" style="36" customWidth="1"/>
    <col min="12" max="12" width="8.85546875" style="36" customWidth="1"/>
    <col min="13" max="13" width="9.7109375" style="36" customWidth="1"/>
    <col min="14" max="14" width="10.140625" style="36" customWidth="1"/>
    <col min="15" max="15" width="10" style="36" customWidth="1"/>
    <col min="16" max="16" width="8.85546875" style="36" customWidth="1"/>
    <col min="17" max="17" width="12.7109375" style="36" customWidth="1"/>
    <col min="18" max="18" width="12.85546875" style="36" customWidth="1"/>
    <col min="19" max="19" width="10.7109375" style="36" customWidth="1"/>
    <col min="20" max="20" width="8.85546875" style="36" customWidth="1"/>
    <col min="21" max="16384" width="9.140625" style="9"/>
  </cols>
  <sheetData>
    <row r="1" spans="1:22" ht="16.5">
      <c r="F1" s="37"/>
      <c r="G1" s="37"/>
      <c r="H1" s="37"/>
      <c r="L1" s="37"/>
      <c r="P1" s="37"/>
      <c r="Q1" s="120" t="s">
        <v>83</v>
      </c>
      <c r="R1" s="145"/>
      <c r="S1" s="145"/>
      <c r="T1" s="37"/>
      <c r="U1" s="6"/>
    </row>
    <row r="2" spans="1:22" ht="16.5">
      <c r="F2" s="37"/>
      <c r="G2" s="37"/>
      <c r="H2" s="37"/>
      <c r="L2" s="37"/>
      <c r="P2" s="37"/>
      <c r="Q2" s="120" t="s">
        <v>271</v>
      </c>
      <c r="R2" s="145"/>
      <c r="S2" s="145"/>
      <c r="T2" s="37"/>
      <c r="U2" s="6"/>
    </row>
    <row r="3" spans="1:22" ht="16.5">
      <c r="D3" s="11"/>
      <c r="F3" s="37"/>
      <c r="G3" s="37"/>
      <c r="H3" s="37"/>
      <c r="L3" s="37"/>
      <c r="P3" s="37"/>
      <c r="Q3" s="120" t="s">
        <v>78</v>
      </c>
      <c r="R3" s="145"/>
      <c r="S3" s="145"/>
      <c r="T3" s="37"/>
      <c r="U3" s="6"/>
    </row>
    <row r="4" spans="1:22" ht="16.5">
      <c r="F4" s="37"/>
      <c r="G4" s="37"/>
      <c r="H4" s="37"/>
      <c r="L4" s="37"/>
      <c r="P4" s="37"/>
      <c r="Q4" s="120" t="s">
        <v>399</v>
      </c>
      <c r="R4" s="145"/>
      <c r="S4" s="145"/>
      <c r="T4" s="37"/>
      <c r="U4" s="6"/>
    </row>
    <row r="5" spans="1:22" ht="16.5">
      <c r="F5" s="37"/>
      <c r="G5" s="37"/>
      <c r="H5" s="37"/>
      <c r="L5" s="37"/>
      <c r="P5" s="37"/>
      <c r="Q5" s="64"/>
      <c r="R5" s="64"/>
      <c r="S5" s="64"/>
      <c r="T5" s="37"/>
      <c r="U5" s="6"/>
    </row>
    <row r="6" spans="1:22" ht="16.5">
      <c r="F6" s="37"/>
      <c r="G6" s="37"/>
      <c r="H6" s="37"/>
      <c r="L6" s="37"/>
      <c r="P6" s="37"/>
      <c r="Q6" s="64"/>
      <c r="R6" s="64"/>
      <c r="S6" s="64"/>
      <c r="T6" s="37"/>
      <c r="U6" s="6"/>
    </row>
    <row r="7" spans="1:22" ht="59.25" customHeight="1">
      <c r="F7" s="37"/>
      <c r="G7" s="37"/>
      <c r="H7" s="37"/>
      <c r="L7" s="37"/>
      <c r="P7" s="37"/>
      <c r="Q7" s="64"/>
      <c r="R7" s="64"/>
      <c r="S7" s="64"/>
      <c r="T7" s="37"/>
      <c r="U7" s="6"/>
    </row>
    <row r="8" spans="1:22" ht="16.5">
      <c r="A8" s="327" t="s">
        <v>116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6"/>
    </row>
    <row r="9" spans="1:22" ht="16.5">
      <c r="A9" s="327" t="s">
        <v>406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6"/>
    </row>
    <row r="10" spans="1:22" ht="14.25">
      <c r="D10" s="2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6"/>
    </row>
    <row r="11" spans="1:22" ht="14.25">
      <c r="D11" s="25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6"/>
    </row>
    <row r="12" spans="1:22" ht="16.5">
      <c r="F12" s="38"/>
      <c r="G12" s="38"/>
      <c r="H12" s="38"/>
      <c r="L12" s="38"/>
      <c r="P12" s="38"/>
      <c r="Q12" s="332" t="s">
        <v>265</v>
      </c>
      <c r="R12" s="332"/>
      <c r="S12" s="332"/>
      <c r="T12" s="332"/>
    </row>
    <row r="13" spans="1:22" s="26" customFormat="1">
      <c r="A13" s="324" t="s">
        <v>129</v>
      </c>
      <c r="B13" s="324" t="s">
        <v>130</v>
      </c>
      <c r="C13" s="324" t="s">
        <v>131</v>
      </c>
      <c r="D13" s="324" t="s">
        <v>107</v>
      </c>
      <c r="E13" s="330" t="s">
        <v>266</v>
      </c>
      <c r="F13" s="331"/>
      <c r="G13" s="331"/>
      <c r="H13" s="331"/>
      <c r="I13" s="330" t="s">
        <v>117</v>
      </c>
      <c r="J13" s="331"/>
      <c r="K13" s="331"/>
      <c r="L13" s="331"/>
      <c r="M13" s="330" t="s">
        <v>109</v>
      </c>
      <c r="N13" s="330"/>
      <c r="O13" s="330"/>
      <c r="P13" s="330"/>
      <c r="Q13" s="330" t="s">
        <v>108</v>
      </c>
      <c r="R13" s="330"/>
      <c r="S13" s="330"/>
      <c r="T13" s="330"/>
    </row>
    <row r="14" spans="1:22" s="26" customFormat="1" ht="11.25" customHeight="1">
      <c r="A14" s="329"/>
      <c r="B14" s="324"/>
      <c r="C14" s="329"/>
      <c r="D14" s="329"/>
      <c r="E14" s="325" t="s">
        <v>407</v>
      </c>
      <c r="F14" s="325" t="s">
        <v>267</v>
      </c>
      <c r="G14" s="325" t="s">
        <v>123</v>
      </c>
      <c r="H14" s="325" t="s">
        <v>111</v>
      </c>
      <c r="I14" s="325" t="s">
        <v>407</v>
      </c>
      <c r="J14" s="325" t="s">
        <v>267</v>
      </c>
      <c r="K14" s="325" t="s">
        <v>123</v>
      </c>
      <c r="L14" s="325" t="s">
        <v>111</v>
      </c>
      <c r="M14" s="325" t="s">
        <v>407</v>
      </c>
      <c r="N14" s="325" t="s">
        <v>267</v>
      </c>
      <c r="O14" s="325" t="s">
        <v>123</v>
      </c>
      <c r="P14" s="325" t="s">
        <v>111</v>
      </c>
      <c r="Q14" s="325" t="s">
        <v>407</v>
      </c>
      <c r="R14" s="325" t="s">
        <v>267</v>
      </c>
      <c r="S14" s="325" t="s">
        <v>123</v>
      </c>
      <c r="T14" s="325" t="s">
        <v>111</v>
      </c>
    </row>
    <row r="15" spans="1:22" s="26" customFormat="1" ht="95.45" customHeight="1">
      <c r="A15" s="329"/>
      <c r="B15" s="324"/>
      <c r="C15" s="329"/>
      <c r="D15" s="329"/>
      <c r="E15" s="326"/>
      <c r="F15" s="326"/>
      <c r="G15" s="326"/>
      <c r="H15" s="326"/>
      <c r="I15" s="326"/>
      <c r="J15" s="326"/>
      <c r="K15" s="326"/>
      <c r="L15" s="326"/>
      <c r="M15" s="326"/>
      <c r="N15" s="325"/>
      <c r="O15" s="325"/>
      <c r="P15" s="326"/>
      <c r="Q15" s="326"/>
      <c r="R15" s="326"/>
      <c r="S15" s="326"/>
      <c r="T15" s="326"/>
    </row>
    <row r="16" spans="1:22" s="28" customFormat="1" ht="33">
      <c r="A16" s="146" t="s">
        <v>132</v>
      </c>
      <c r="B16" s="146"/>
      <c r="C16" s="146"/>
      <c r="D16" s="147" t="s">
        <v>175</v>
      </c>
      <c r="E16" s="89">
        <f>E17</f>
        <v>26636.300000000003</v>
      </c>
      <c r="F16" s="89">
        <f>F17</f>
        <v>20324.2</v>
      </c>
      <c r="G16" s="89">
        <f>G17</f>
        <v>-6312.1000000000022</v>
      </c>
      <c r="H16" s="44">
        <f>IF(E16=0,0,F16/E16)</f>
        <v>0.76302639630879654</v>
      </c>
      <c r="I16" s="89">
        <f>I17</f>
        <v>14196.099999999999</v>
      </c>
      <c r="J16" s="89">
        <f>J17</f>
        <v>12751.599999999999</v>
      </c>
      <c r="K16" s="89">
        <f>K17</f>
        <v>-1444.5</v>
      </c>
      <c r="L16" s="44">
        <f>IF(I16=0,0,J16/I16)</f>
        <v>0.89824670155887887</v>
      </c>
      <c r="M16" s="89">
        <f>M17</f>
        <v>1288.4000000000001</v>
      </c>
      <c r="N16" s="89">
        <f>N17</f>
        <v>591.20000000000005</v>
      </c>
      <c r="O16" s="89">
        <f>O17</f>
        <v>-697.2</v>
      </c>
      <c r="P16" s="44">
        <f>IF(M16=0,0,N16/M16)</f>
        <v>0.45886370692331574</v>
      </c>
      <c r="Q16" s="89">
        <f>E16-I16-M16</f>
        <v>11151.800000000005</v>
      </c>
      <c r="R16" s="89">
        <f>F16-J16-N16</f>
        <v>6981.4000000000024</v>
      </c>
      <c r="S16" s="43">
        <f t="shared" ref="S16:S21" si="0">R16-Q16</f>
        <v>-4170.4000000000024</v>
      </c>
      <c r="T16" s="44">
        <f>IF(Q16=0,0,R16/Q16)</f>
        <v>0.62603346544952376</v>
      </c>
      <c r="U16" s="27"/>
      <c r="V16" s="27"/>
    </row>
    <row r="17" spans="1:22" s="155" customFormat="1" ht="34.5">
      <c r="A17" s="148" t="s">
        <v>176</v>
      </c>
      <c r="B17" s="148"/>
      <c r="C17" s="148"/>
      <c r="D17" s="149" t="s">
        <v>175</v>
      </c>
      <c r="E17" s="151">
        <f>SUM(E18:E40)</f>
        <v>26636.300000000003</v>
      </c>
      <c r="F17" s="151">
        <f>SUM(F18:F40)</f>
        <v>20324.2</v>
      </c>
      <c r="G17" s="151">
        <f>F17-E17</f>
        <v>-6312.1000000000022</v>
      </c>
      <c r="H17" s="172">
        <f>IF(E17=0,0,F17/E17)</f>
        <v>0.76302639630879654</v>
      </c>
      <c r="I17" s="151">
        <f>SUM(I18:I40)</f>
        <v>14196.099999999999</v>
      </c>
      <c r="J17" s="151">
        <f>SUM(J18:J40)</f>
        <v>12751.599999999999</v>
      </c>
      <c r="K17" s="151">
        <f>J17-I17</f>
        <v>-1444.5</v>
      </c>
      <c r="L17" s="172">
        <f>IF(I17=0,0,J17/I17)</f>
        <v>0.89824670155887887</v>
      </c>
      <c r="M17" s="151">
        <f>SUM(M18:M40)</f>
        <v>1288.4000000000001</v>
      </c>
      <c r="N17" s="151">
        <f>SUM(N18:N40)</f>
        <v>591.20000000000005</v>
      </c>
      <c r="O17" s="151">
        <f>N17-M17</f>
        <v>-697.2</v>
      </c>
      <c r="P17" s="172">
        <f>IF(M17=0,0,N17/M17)</f>
        <v>0.45886370692331574</v>
      </c>
      <c r="Q17" s="152">
        <f t="shared" ref="Q17:R19" si="1">E17-I17-M17</f>
        <v>11151.800000000005</v>
      </c>
      <c r="R17" s="152">
        <f t="shared" si="1"/>
        <v>6981.4000000000024</v>
      </c>
      <c r="S17" s="153">
        <f t="shared" si="0"/>
        <v>-4170.4000000000024</v>
      </c>
      <c r="T17" s="172">
        <f>IF(Q17=0,0,R17/Q17)</f>
        <v>0.62603346544952376</v>
      </c>
      <c r="U17" s="154"/>
      <c r="V17" s="154"/>
    </row>
    <row r="18" spans="1:22" s="30" customFormat="1" ht="82.5">
      <c r="A18" s="197" t="s">
        <v>152</v>
      </c>
      <c r="B18" s="197" t="s">
        <v>153</v>
      </c>
      <c r="C18" s="197" t="s">
        <v>133</v>
      </c>
      <c r="D18" s="86" t="s">
        <v>177</v>
      </c>
      <c r="E18" s="122">
        <v>11363</v>
      </c>
      <c r="F18" s="122">
        <v>9735.6</v>
      </c>
      <c r="G18" s="122">
        <f>F18-E18</f>
        <v>-1627.3999999999996</v>
      </c>
      <c r="H18" s="42">
        <f t="shared" ref="H18:H76" si="2">IF(E18=0,0,F18/E18)</f>
        <v>0.85678077972366451</v>
      </c>
      <c r="I18" s="122">
        <v>9699.9</v>
      </c>
      <c r="J18" s="122">
        <v>8704.2000000000007</v>
      </c>
      <c r="K18" s="122">
        <f>J18-I18</f>
        <v>-995.69999999999891</v>
      </c>
      <c r="L18" s="42">
        <f t="shared" ref="L18:L76" si="3">IF(I18=0,0,J18/I18)</f>
        <v>0.8973494572108992</v>
      </c>
      <c r="M18" s="122">
        <v>943.1</v>
      </c>
      <c r="N18" s="122">
        <v>474.7</v>
      </c>
      <c r="O18" s="122">
        <f>N18-M18</f>
        <v>-468.40000000000003</v>
      </c>
      <c r="P18" s="42">
        <f t="shared" ref="P18:P76" si="4">IF(M18=0,0,N18/M18)</f>
        <v>0.50334004877531546</v>
      </c>
      <c r="Q18" s="85">
        <f t="shared" si="1"/>
        <v>720.00000000000034</v>
      </c>
      <c r="R18" s="85">
        <f t="shared" si="1"/>
        <v>556.69999999999959</v>
      </c>
      <c r="S18" s="61">
        <f t="shared" si="0"/>
        <v>-163.30000000000075</v>
      </c>
      <c r="T18" s="42">
        <f t="shared" ref="T18:T76" si="5">IF(Q18=0,0,R18/Q18)</f>
        <v>0.77319444444444352</v>
      </c>
      <c r="U18" s="29"/>
      <c r="V18" s="29"/>
    </row>
    <row r="19" spans="1:22" s="30" customFormat="1" ht="33">
      <c r="A19" s="197" t="s">
        <v>279</v>
      </c>
      <c r="B19" s="197" t="s">
        <v>147</v>
      </c>
      <c r="C19" s="197" t="s">
        <v>146</v>
      </c>
      <c r="D19" s="86" t="s">
        <v>178</v>
      </c>
      <c r="E19" s="122">
        <v>118.5</v>
      </c>
      <c r="F19" s="122">
        <v>112.8</v>
      </c>
      <c r="G19" s="122">
        <f>F19-E19</f>
        <v>-5.7000000000000028</v>
      </c>
      <c r="H19" s="42">
        <f t="shared" si="2"/>
        <v>0.95189873417721516</v>
      </c>
      <c r="I19" s="122">
        <v>111.8</v>
      </c>
      <c r="J19" s="198">
        <v>110.4</v>
      </c>
      <c r="K19" s="122">
        <f>J19-I19</f>
        <v>-1.3999999999999915</v>
      </c>
      <c r="L19" s="42">
        <f t="shared" si="3"/>
        <v>0.98747763864042937</v>
      </c>
      <c r="M19" s="122">
        <v>5.4</v>
      </c>
      <c r="N19" s="198">
        <v>2.2999999999999998</v>
      </c>
      <c r="O19" s="122">
        <f>N19-M19</f>
        <v>-3.1000000000000005</v>
      </c>
      <c r="P19" s="42">
        <f t="shared" si="4"/>
        <v>0.42592592592592587</v>
      </c>
      <c r="Q19" s="85">
        <f t="shared" si="1"/>
        <v>1.3000000000000025</v>
      </c>
      <c r="R19" s="85">
        <f t="shared" si="1"/>
        <v>9.9999999999991651E-2</v>
      </c>
      <c r="S19" s="61">
        <f t="shared" si="0"/>
        <v>-1.2000000000000108</v>
      </c>
      <c r="T19" s="42">
        <f t="shared" si="5"/>
        <v>7.6923076923070349E-2</v>
      </c>
      <c r="U19" s="29"/>
      <c r="V19" s="29"/>
    </row>
    <row r="20" spans="1:22" s="30" customFormat="1" ht="33">
      <c r="A20" s="121" t="s">
        <v>195</v>
      </c>
      <c r="B20" s="118">
        <v>2010</v>
      </c>
      <c r="C20" s="121" t="s">
        <v>144</v>
      </c>
      <c r="D20" s="86" t="s">
        <v>280</v>
      </c>
      <c r="E20" s="85">
        <v>1680.1</v>
      </c>
      <c r="F20" s="85">
        <v>1098.9000000000001</v>
      </c>
      <c r="G20" s="122">
        <f>F20-E20</f>
        <v>-581.19999999999982</v>
      </c>
      <c r="H20" s="42">
        <f t="shared" si="2"/>
        <v>0.65406821022558193</v>
      </c>
      <c r="I20" s="85"/>
      <c r="J20" s="85"/>
      <c r="K20" s="122">
        <f>J20-I20</f>
        <v>0</v>
      </c>
      <c r="L20" s="42">
        <f>IF(I20=0,0,J20/I20)</f>
        <v>0</v>
      </c>
      <c r="M20" s="85"/>
      <c r="N20" s="85"/>
      <c r="O20" s="122">
        <f t="shared" ref="O20:O32" si="6">N20-M20</f>
        <v>0</v>
      </c>
      <c r="P20" s="42">
        <f t="shared" si="4"/>
        <v>0</v>
      </c>
      <c r="Q20" s="85">
        <f>E20-I20-M20</f>
        <v>1680.1</v>
      </c>
      <c r="R20" s="85">
        <f>F20-J20-N20</f>
        <v>1098.9000000000001</v>
      </c>
      <c r="S20" s="61">
        <f t="shared" si="0"/>
        <v>-581.19999999999982</v>
      </c>
      <c r="T20" s="42">
        <f>IF(Q20=0,0,R20/Q20)</f>
        <v>0.65406821022558193</v>
      </c>
      <c r="U20" s="29"/>
      <c r="V20" s="29"/>
    </row>
    <row r="21" spans="1:22" s="30" customFormat="1" ht="49.5">
      <c r="A21" s="121" t="s">
        <v>196</v>
      </c>
      <c r="B21" s="121" t="s">
        <v>165</v>
      </c>
      <c r="C21" s="197" t="s">
        <v>145</v>
      </c>
      <c r="D21" s="86" t="s">
        <v>166</v>
      </c>
      <c r="E21" s="85">
        <v>1734.8</v>
      </c>
      <c r="F21" s="85">
        <v>1334.4</v>
      </c>
      <c r="G21" s="122">
        <f>F21-E21</f>
        <v>-400.39999999999986</v>
      </c>
      <c r="H21" s="42">
        <f t="shared" si="2"/>
        <v>0.76919529628775662</v>
      </c>
      <c r="I21" s="89"/>
      <c r="J21" s="89"/>
      <c r="K21" s="122">
        <f t="shared" ref="K21:K32" si="7">J21-I21</f>
        <v>0</v>
      </c>
      <c r="L21" s="42">
        <f t="shared" si="3"/>
        <v>0</v>
      </c>
      <c r="M21" s="89"/>
      <c r="N21" s="89"/>
      <c r="O21" s="122">
        <f t="shared" si="6"/>
        <v>0</v>
      </c>
      <c r="P21" s="42">
        <f t="shared" si="4"/>
        <v>0</v>
      </c>
      <c r="Q21" s="85">
        <f>E21-I21-M21</f>
        <v>1734.8</v>
      </c>
      <c r="R21" s="85">
        <f>F21-J21-N21</f>
        <v>1334.4</v>
      </c>
      <c r="S21" s="61">
        <f t="shared" si="0"/>
        <v>-400.39999999999986</v>
      </c>
      <c r="T21" s="42">
        <f t="shared" si="5"/>
        <v>0.76919529628775662</v>
      </c>
      <c r="U21" s="29"/>
      <c r="V21" s="29"/>
    </row>
    <row r="22" spans="1:22" s="30" customFormat="1" ht="33">
      <c r="A22" s="197" t="s">
        <v>197</v>
      </c>
      <c r="B22" s="197" t="s">
        <v>260</v>
      </c>
      <c r="C22" s="197" t="s">
        <v>148</v>
      </c>
      <c r="D22" s="199" t="s">
        <v>281</v>
      </c>
      <c r="E22" s="122">
        <v>789.7</v>
      </c>
      <c r="F22" s="122">
        <v>587.6</v>
      </c>
      <c r="G22" s="122">
        <f t="shared" ref="G22:G32" si="8">F22-E22</f>
        <v>-202.10000000000002</v>
      </c>
      <c r="H22" s="42">
        <f t="shared" si="2"/>
        <v>0.74408003039128778</v>
      </c>
      <c r="I22" s="122"/>
      <c r="J22" s="200"/>
      <c r="K22" s="122">
        <f t="shared" si="7"/>
        <v>0</v>
      </c>
      <c r="L22" s="42">
        <f t="shared" si="3"/>
        <v>0</v>
      </c>
      <c r="M22" s="122"/>
      <c r="N22" s="200"/>
      <c r="O22" s="122">
        <f t="shared" si="6"/>
        <v>0</v>
      </c>
      <c r="P22" s="42">
        <f t="shared" si="4"/>
        <v>0</v>
      </c>
      <c r="Q22" s="85">
        <f t="shared" ref="Q22:R32" si="9">E22-I22-M22</f>
        <v>789.7</v>
      </c>
      <c r="R22" s="85">
        <f t="shared" si="9"/>
        <v>587.6</v>
      </c>
      <c r="S22" s="61">
        <f t="shared" ref="S22:S32" si="10">R22-Q22</f>
        <v>-202.10000000000002</v>
      </c>
      <c r="T22" s="42">
        <f t="shared" si="5"/>
        <v>0.74408003039128778</v>
      </c>
      <c r="U22" s="29"/>
      <c r="V22" s="29"/>
    </row>
    <row r="23" spans="1:22" s="30" customFormat="1" ht="33">
      <c r="A23" s="197" t="s">
        <v>198</v>
      </c>
      <c r="B23" s="197" t="s">
        <v>167</v>
      </c>
      <c r="C23" s="197" t="s">
        <v>148</v>
      </c>
      <c r="D23" s="199" t="s">
        <v>282</v>
      </c>
      <c r="E23" s="122">
        <v>534.29999999999995</v>
      </c>
      <c r="F23" s="122">
        <v>276.10000000000002</v>
      </c>
      <c r="G23" s="122">
        <f t="shared" si="8"/>
        <v>-258.19999999999993</v>
      </c>
      <c r="H23" s="42">
        <f t="shared" si="2"/>
        <v>0.51675088901366284</v>
      </c>
      <c r="I23" s="122"/>
      <c r="J23" s="200"/>
      <c r="K23" s="122">
        <f t="shared" si="7"/>
        <v>0</v>
      </c>
      <c r="L23" s="42">
        <f t="shared" si="3"/>
        <v>0</v>
      </c>
      <c r="M23" s="122"/>
      <c r="N23" s="200"/>
      <c r="O23" s="122">
        <f t="shared" si="6"/>
        <v>0</v>
      </c>
      <c r="P23" s="42">
        <f t="shared" si="4"/>
        <v>0</v>
      </c>
      <c r="Q23" s="85">
        <f t="shared" si="9"/>
        <v>534.29999999999995</v>
      </c>
      <c r="R23" s="85">
        <f t="shared" si="9"/>
        <v>276.10000000000002</v>
      </c>
      <c r="S23" s="61">
        <f t="shared" si="10"/>
        <v>-258.19999999999993</v>
      </c>
      <c r="T23" s="42">
        <f t="shared" si="5"/>
        <v>0.51675088901366284</v>
      </c>
      <c r="U23" s="29"/>
      <c r="V23" s="29"/>
    </row>
    <row r="24" spans="1:22" s="30" customFormat="1" ht="49.5">
      <c r="A24" s="197" t="s">
        <v>243</v>
      </c>
      <c r="B24" s="197" t="s">
        <v>288</v>
      </c>
      <c r="C24" s="197" t="s">
        <v>139</v>
      </c>
      <c r="D24" s="86" t="s">
        <v>289</v>
      </c>
      <c r="E24" s="122">
        <v>100</v>
      </c>
      <c r="F24" s="122">
        <v>43.8</v>
      </c>
      <c r="G24" s="122">
        <f>F24-E24</f>
        <v>-56.2</v>
      </c>
      <c r="H24" s="42">
        <f t="shared" si="2"/>
        <v>0.43799999999999994</v>
      </c>
      <c r="I24" s="122"/>
      <c r="J24" s="200"/>
      <c r="K24" s="122">
        <f t="shared" si="7"/>
        <v>0</v>
      </c>
      <c r="L24" s="42">
        <f t="shared" si="3"/>
        <v>0</v>
      </c>
      <c r="M24" s="122"/>
      <c r="N24" s="200"/>
      <c r="O24" s="122">
        <f t="shared" si="6"/>
        <v>0</v>
      </c>
      <c r="P24" s="42">
        <f t="shared" si="4"/>
        <v>0</v>
      </c>
      <c r="Q24" s="85">
        <f t="shared" si="9"/>
        <v>100</v>
      </c>
      <c r="R24" s="85">
        <f t="shared" si="9"/>
        <v>43.8</v>
      </c>
      <c r="S24" s="61">
        <f t="shared" si="10"/>
        <v>-56.2</v>
      </c>
      <c r="T24" s="42">
        <f t="shared" si="5"/>
        <v>0.43799999999999994</v>
      </c>
      <c r="U24" s="29"/>
      <c r="V24" s="29"/>
    </row>
    <row r="25" spans="1:22" s="30" customFormat="1" ht="49.5">
      <c r="A25" s="197" t="s">
        <v>199</v>
      </c>
      <c r="B25" s="197" t="s">
        <v>138</v>
      </c>
      <c r="C25" s="197" t="s">
        <v>139</v>
      </c>
      <c r="D25" s="86" t="s">
        <v>127</v>
      </c>
      <c r="E25" s="122">
        <v>23.2</v>
      </c>
      <c r="F25" s="122">
        <v>0.5</v>
      </c>
      <c r="G25" s="122">
        <f t="shared" si="8"/>
        <v>-22.7</v>
      </c>
      <c r="H25" s="42">
        <f t="shared" si="2"/>
        <v>2.1551724137931036E-2</v>
      </c>
      <c r="I25" s="122"/>
      <c r="J25" s="200"/>
      <c r="K25" s="122">
        <f t="shared" si="7"/>
        <v>0</v>
      </c>
      <c r="L25" s="42">
        <f t="shared" si="3"/>
        <v>0</v>
      </c>
      <c r="M25" s="122"/>
      <c r="N25" s="200"/>
      <c r="O25" s="122">
        <f t="shared" si="6"/>
        <v>0</v>
      </c>
      <c r="P25" s="42">
        <f t="shared" si="4"/>
        <v>0</v>
      </c>
      <c r="Q25" s="85">
        <f t="shared" si="9"/>
        <v>23.2</v>
      </c>
      <c r="R25" s="85">
        <f t="shared" si="9"/>
        <v>0.5</v>
      </c>
      <c r="S25" s="61">
        <f t="shared" si="10"/>
        <v>-22.7</v>
      </c>
      <c r="T25" s="42">
        <f t="shared" si="5"/>
        <v>2.1551724137931036E-2</v>
      </c>
      <c r="U25" s="29"/>
      <c r="V25" s="29"/>
    </row>
    <row r="26" spans="1:22" s="30" customFormat="1" ht="33">
      <c r="A26" s="197" t="s">
        <v>244</v>
      </c>
      <c r="B26" s="197" t="s">
        <v>238</v>
      </c>
      <c r="C26" s="197" t="s">
        <v>139</v>
      </c>
      <c r="D26" s="86" t="s">
        <v>245</v>
      </c>
      <c r="E26" s="122">
        <v>3.7</v>
      </c>
      <c r="F26" s="122">
        <v>3.7</v>
      </c>
      <c r="G26" s="122">
        <f t="shared" si="8"/>
        <v>0</v>
      </c>
      <c r="H26" s="42">
        <f t="shared" si="2"/>
        <v>1</v>
      </c>
      <c r="I26" s="122"/>
      <c r="J26" s="200"/>
      <c r="K26" s="122">
        <f t="shared" si="7"/>
        <v>0</v>
      </c>
      <c r="L26" s="42">
        <f t="shared" si="3"/>
        <v>0</v>
      </c>
      <c r="M26" s="122"/>
      <c r="N26" s="200"/>
      <c r="O26" s="122">
        <f t="shared" si="6"/>
        <v>0</v>
      </c>
      <c r="P26" s="42">
        <f t="shared" si="4"/>
        <v>0</v>
      </c>
      <c r="Q26" s="85">
        <f t="shared" si="9"/>
        <v>3.7</v>
      </c>
      <c r="R26" s="85">
        <f t="shared" si="9"/>
        <v>3.7</v>
      </c>
      <c r="S26" s="61">
        <f t="shared" si="10"/>
        <v>0</v>
      </c>
      <c r="T26" s="42">
        <f t="shared" si="5"/>
        <v>1</v>
      </c>
      <c r="U26" s="29"/>
      <c r="V26" s="29"/>
    </row>
    <row r="27" spans="1:22" s="30" customFormat="1" ht="66">
      <c r="A27" s="197" t="s">
        <v>200</v>
      </c>
      <c r="B27" s="197" t="s">
        <v>141</v>
      </c>
      <c r="C27" s="197" t="s">
        <v>142</v>
      </c>
      <c r="D27" s="86" t="s">
        <v>201</v>
      </c>
      <c r="E27" s="122">
        <v>3938.3</v>
      </c>
      <c r="F27" s="122">
        <v>3269.3</v>
      </c>
      <c r="G27" s="122">
        <f t="shared" si="8"/>
        <v>-669</v>
      </c>
      <c r="H27" s="42">
        <f t="shared" si="2"/>
        <v>0.83012975141558543</v>
      </c>
      <c r="I27" s="122">
        <v>3522</v>
      </c>
      <c r="J27" s="198">
        <v>3111.7</v>
      </c>
      <c r="K27" s="122">
        <f t="shared" si="7"/>
        <v>-410.30000000000018</v>
      </c>
      <c r="L27" s="42">
        <f t="shared" si="3"/>
        <v>0.88350369108461102</v>
      </c>
      <c r="M27" s="122">
        <v>339.9</v>
      </c>
      <c r="N27" s="198">
        <v>114.2</v>
      </c>
      <c r="O27" s="122">
        <f t="shared" si="6"/>
        <v>-225.7</v>
      </c>
      <c r="P27" s="42">
        <f t="shared" si="4"/>
        <v>0.33598117093262725</v>
      </c>
      <c r="Q27" s="85">
        <f t="shared" si="9"/>
        <v>76.400000000000205</v>
      </c>
      <c r="R27" s="85">
        <f t="shared" si="9"/>
        <v>43.400000000000361</v>
      </c>
      <c r="S27" s="61">
        <f t="shared" si="10"/>
        <v>-32.999999999999844</v>
      </c>
      <c r="T27" s="42">
        <f t="shared" si="5"/>
        <v>0.56806282722513413</v>
      </c>
      <c r="U27" s="29"/>
      <c r="V27" s="29"/>
    </row>
    <row r="28" spans="1:22" s="30" customFormat="1" ht="99">
      <c r="A28" s="197" t="s">
        <v>202</v>
      </c>
      <c r="B28" s="197" t="s">
        <v>134</v>
      </c>
      <c r="C28" s="197" t="s">
        <v>143</v>
      </c>
      <c r="D28" s="86" t="s">
        <v>159</v>
      </c>
      <c r="E28" s="122">
        <v>37.4</v>
      </c>
      <c r="F28" s="122"/>
      <c r="G28" s="122">
        <f>F28-E28</f>
        <v>-37.4</v>
      </c>
      <c r="H28" s="42">
        <f t="shared" si="2"/>
        <v>0</v>
      </c>
      <c r="I28" s="122"/>
      <c r="J28" s="200"/>
      <c r="K28" s="122">
        <f t="shared" si="7"/>
        <v>0</v>
      </c>
      <c r="L28" s="42">
        <f t="shared" si="3"/>
        <v>0</v>
      </c>
      <c r="M28" s="122"/>
      <c r="N28" s="200"/>
      <c r="O28" s="122">
        <f t="shared" si="6"/>
        <v>0</v>
      </c>
      <c r="P28" s="42">
        <f t="shared" si="4"/>
        <v>0</v>
      </c>
      <c r="Q28" s="85">
        <f t="shared" si="9"/>
        <v>37.4</v>
      </c>
      <c r="R28" s="85">
        <f t="shared" si="9"/>
        <v>0</v>
      </c>
      <c r="S28" s="61">
        <f>R28-Q28</f>
        <v>-37.4</v>
      </c>
      <c r="T28" s="42">
        <f t="shared" si="5"/>
        <v>0</v>
      </c>
      <c r="U28" s="29"/>
      <c r="V28" s="29"/>
    </row>
    <row r="29" spans="1:22" s="30" customFormat="1" ht="33">
      <c r="A29" s="197" t="s">
        <v>355</v>
      </c>
      <c r="B29" s="197" t="s">
        <v>356</v>
      </c>
      <c r="C29" s="197" t="s">
        <v>358</v>
      </c>
      <c r="D29" s="86" t="s">
        <v>357</v>
      </c>
      <c r="E29" s="122">
        <v>60</v>
      </c>
      <c r="F29" s="122">
        <v>22.9</v>
      </c>
      <c r="G29" s="122">
        <f>F29-E29</f>
        <v>-37.1</v>
      </c>
      <c r="H29" s="42">
        <f>IF(E29=0,0,F29/E29)</f>
        <v>0.38166666666666665</v>
      </c>
      <c r="I29" s="122">
        <v>60</v>
      </c>
      <c r="J29" s="122">
        <v>22.9</v>
      </c>
      <c r="K29" s="122">
        <f>J29-I29</f>
        <v>-37.1</v>
      </c>
      <c r="L29" s="42">
        <f>IF(I29=0,0,J29/I29)</f>
        <v>0.38166666666666665</v>
      </c>
      <c r="M29" s="122"/>
      <c r="N29" s="200"/>
      <c r="O29" s="122">
        <f>N29-M29</f>
        <v>0</v>
      </c>
      <c r="P29" s="42">
        <f>IF(M29=0,0,N29/M29)</f>
        <v>0</v>
      </c>
      <c r="Q29" s="85">
        <f>E29-I29-M29</f>
        <v>0</v>
      </c>
      <c r="R29" s="85">
        <f>F29-J29-N29</f>
        <v>0</v>
      </c>
      <c r="S29" s="61">
        <f>R29-Q29</f>
        <v>0</v>
      </c>
      <c r="T29" s="42">
        <f>IF(Q29=0,0,R29/Q29)</f>
        <v>0</v>
      </c>
      <c r="U29" s="29"/>
      <c r="V29" s="29"/>
    </row>
    <row r="30" spans="1:22" s="30" customFormat="1" ht="33">
      <c r="A30" s="197" t="s">
        <v>203</v>
      </c>
      <c r="B30" s="197" t="s">
        <v>155</v>
      </c>
      <c r="C30" s="197" t="s">
        <v>140</v>
      </c>
      <c r="D30" s="86" t="s">
        <v>156</v>
      </c>
      <c r="E30" s="122">
        <v>199.9</v>
      </c>
      <c r="F30" s="122">
        <v>108.9</v>
      </c>
      <c r="G30" s="122">
        <f t="shared" si="8"/>
        <v>-91</v>
      </c>
      <c r="H30" s="42">
        <f t="shared" si="2"/>
        <v>0.54477238619309654</v>
      </c>
      <c r="I30" s="122"/>
      <c r="J30" s="200"/>
      <c r="K30" s="122">
        <f t="shared" si="7"/>
        <v>0</v>
      </c>
      <c r="L30" s="42">
        <f t="shared" si="3"/>
        <v>0</v>
      </c>
      <c r="M30" s="122"/>
      <c r="N30" s="200"/>
      <c r="O30" s="122">
        <f t="shared" si="6"/>
        <v>0</v>
      </c>
      <c r="P30" s="42">
        <f t="shared" si="4"/>
        <v>0</v>
      </c>
      <c r="Q30" s="85">
        <f t="shared" si="9"/>
        <v>199.9</v>
      </c>
      <c r="R30" s="85">
        <f t="shared" si="9"/>
        <v>108.9</v>
      </c>
      <c r="S30" s="61">
        <f t="shared" si="10"/>
        <v>-91</v>
      </c>
      <c r="T30" s="42">
        <f t="shared" si="5"/>
        <v>0.54477238619309654</v>
      </c>
      <c r="U30" s="29"/>
      <c r="V30" s="29"/>
    </row>
    <row r="31" spans="1:22" s="30" customFormat="1" ht="49.5">
      <c r="A31" s="121" t="s">
        <v>204</v>
      </c>
      <c r="B31" s="121" t="s">
        <v>252</v>
      </c>
      <c r="C31" s="121" t="s">
        <v>251</v>
      </c>
      <c r="D31" s="86" t="s">
        <v>278</v>
      </c>
      <c r="E31" s="122">
        <v>728.8</v>
      </c>
      <c r="F31" s="122">
        <v>728.8</v>
      </c>
      <c r="G31" s="122">
        <f>F31-E31</f>
        <v>0</v>
      </c>
      <c r="H31" s="42">
        <f t="shared" si="2"/>
        <v>1</v>
      </c>
      <c r="I31" s="122">
        <v>728.8</v>
      </c>
      <c r="J31" s="122">
        <v>728.8</v>
      </c>
      <c r="K31" s="122">
        <f t="shared" si="7"/>
        <v>0</v>
      </c>
      <c r="L31" s="42">
        <f t="shared" si="3"/>
        <v>1</v>
      </c>
      <c r="M31" s="122"/>
      <c r="N31" s="200"/>
      <c r="O31" s="122">
        <f t="shared" si="6"/>
        <v>0</v>
      </c>
      <c r="P31" s="42">
        <f t="shared" si="4"/>
        <v>0</v>
      </c>
      <c r="Q31" s="85">
        <f t="shared" si="9"/>
        <v>0</v>
      </c>
      <c r="R31" s="85">
        <f t="shared" si="9"/>
        <v>0</v>
      </c>
      <c r="S31" s="61">
        <f t="shared" si="10"/>
        <v>0</v>
      </c>
      <c r="T31" s="42">
        <f t="shared" si="5"/>
        <v>0</v>
      </c>
      <c r="U31" s="29"/>
      <c r="V31" s="29"/>
    </row>
    <row r="32" spans="1:22" s="30" customFormat="1" ht="33">
      <c r="A32" s="121" t="s">
        <v>205</v>
      </c>
      <c r="B32" s="121" t="s">
        <v>206</v>
      </c>
      <c r="C32" s="121" t="s">
        <v>207</v>
      </c>
      <c r="D32" s="86" t="s">
        <v>208</v>
      </c>
      <c r="E32" s="122">
        <v>999.5</v>
      </c>
      <c r="F32" s="122">
        <v>398.8</v>
      </c>
      <c r="G32" s="122">
        <f t="shared" si="8"/>
        <v>-600.70000000000005</v>
      </c>
      <c r="H32" s="42">
        <f t="shared" si="2"/>
        <v>0.39899949974987498</v>
      </c>
      <c r="I32" s="122"/>
      <c r="J32" s="200"/>
      <c r="K32" s="122">
        <f t="shared" si="7"/>
        <v>0</v>
      </c>
      <c r="L32" s="42">
        <f t="shared" si="3"/>
        <v>0</v>
      </c>
      <c r="M32" s="122"/>
      <c r="N32" s="200"/>
      <c r="O32" s="122">
        <f t="shared" si="6"/>
        <v>0</v>
      </c>
      <c r="P32" s="42">
        <f t="shared" si="4"/>
        <v>0</v>
      </c>
      <c r="Q32" s="85">
        <f t="shared" si="9"/>
        <v>999.5</v>
      </c>
      <c r="R32" s="85">
        <f t="shared" si="9"/>
        <v>398.8</v>
      </c>
      <c r="S32" s="61">
        <f t="shared" si="10"/>
        <v>-600.70000000000005</v>
      </c>
      <c r="T32" s="42">
        <f t="shared" si="5"/>
        <v>0.39899949974987498</v>
      </c>
      <c r="U32" s="29"/>
      <c r="V32" s="29"/>
    </row>
    <row r="33" spans="1:31" s="28" customFormat="1" ht="16.5">
      <c r="A33" s="121" t="s">
        <v>209</v>
      </c>
      <c r="B33" s="121" t="s">
        <v>210</v>
      </c>
      <c r="C33" s="121" t="s">
        <v>207</v>
      </c>
      <c r="D33" s="86" t="s">
        <v>211</v>
      </c>
      <c r="E33" s="122">
        <v>2211.9</v>
      </c>
      <c r="F33" s="122">
        <v>1860.9</v>
      </c>
      <c r="G33" s="122">
        <f>F33-E33</f>
        <v>-351</v>
      </c>
      <c r="H33" s="42">
        <f t="shared" si="2"/>
        <v>0.84131289841312895</v>
      </c>
      <c r="I33" s="123"/>
      <c r="J33" s="123"/>
      <c r="K33" s="122">
        <f>SUM(K35:K51)</f>
        <v>-29770.200000000037</v>
      </c>
      <c r="L33" s="42">
        <f t="shared" si="3"/>
        <v>0</v>
      </c>
      <c r="M33" s="122"/>
      <c r="N33" s="122"/>
      <c r="O33" s="122">
        <f>SUM(O35:O51)</f>
        <v>-6818.6000000000031</v>
      </c>
      <c r="P33" s="42">
        <f t="shared" si="4"/>
        <v>0</v>
      </c>
      <c r="Q33" s="85">
        <f t="shared" ref="Q33:R39" si="11">E33-I33-M33</f>
        <v>2211.9</v>
      </c>
      <c r="R33" s="85">
        <f t="shared" si="11"/>
        <v>1860.9</v>
      </c>
      <c r="S33" s="61">
        <f t="shared" ref="S33:S39" si="12">R33-Q33</f>
        <v>-351</v>
      </c>
      <c r="T33" s="42">
        <f t="shared" si="5"/>
        <v>0.84131289841312895</v>
      </c>
      <c r="U33" s="27"/>
      <c r="V33" s="27"/>
    </row>
    <row r="34" spans="1:31" s="28" customFormat="1" ht="16.5">
      <c r="A34" s="121" t="s">
        <v>426</v>
      </c>
      <c r="B34" s="121" t="s">
        <v>427</v>
      </c>
      <c r="C34" s="196" t="s">
        <v>428</v>
      </c>
      <c r="D34" s="86" t="s">
        <v>429</v>
      </c>
      <c r="E34" s="122">
        <v>24</v>
      </c>
      <c r="F34" s="122"/>
      <c r="G34" s="122">
        <f>F34-E34</f>
        <v>-24</v>
      </c>
      <c r="H34" s="42">
        <f>IF(E34=0,0,F34/E34)</f>
        <v>0</v>
      </c>
      <c r="I34" s="122"/>
      <c r="J34" s="200"/>
      <c r="K34" s="122">
        <f>J34-I34</f>
        <v>0</v>
      </c>
      <c r="L34" s="42">
        <f>IF(I34=0,0,J34/I34)</f>
        <v>0</v>
      </c>
      <c r="M34" s="122"/>
      <c r="N34" s="200"/>
      <c r="O34" s="122">
        <f>N34-M34</f>
        <v>0</v>
      </c>
      <c r="P34" s="42">
        <f>IF(M34=0,0,N34/M34)</f>
        <v>0</v>
      </c>
      <c r="Q34" s="85">
        <f t="shared" si="11"/>
        <v>24</v>
      </c>
      <c r="R34" s="85">
        <f t="shared" si="11"/>
        <v>0</v>
      </c>
      <c r="S34" s="61">
        <f t="shared" si="12"/>
        <v>-24</v>
      </c>
      <c r="T34" s="42">
        <f>IF(Q34=0,0,R34/Q34)</f>
        <v>0</v>
      </c>
      <c r="U34" s="27"/>
      <c r="V34" s="27"/>
    </row>
    <row r="35" spans="1:31" s="30" customFormat="1" ht="49.5">
      <c r="A35" s="121" t="s">
        <v>212</v>
      </c>
      <c r="B35" s="121" t="s">
        <v>257</v>
      </c>
      <c r="C35" s="121" t="s">
        <v>259</v>
      </c>
      <c r="D35" s="86" t="s">
        <v>258</v>
      </c>
      <c r="E35" s="122">
        <v>1216</v>
      </c>
      <c r="F35" s="122">
        <v>581.20000000000005</v>
      </c>
      <c r="G35" s="122">
        <f t="shared" ref="G35:G64" si="13">F35-E35</f>
        <v>-634.79999999999995</v>
      </c>
      <c r="H35" s="42">
        <f t="shared" si="2"/>
        <v>0.4779605263157895</v>
      </c>
      <c r="I35" s="122"/>
      <c r="J35" s="122"/>
      <c r="K35" s="122">
        <f t="shared" ref="K35:K76" si="14">J35-I35</f>
        <v>0</v>
      </c>
      <c r="L35" s="42">
        <f t="shared" si="3"/>
        <v>0</v>
      </c>
      <c r="M35" s="122"/>
      <c r="N35" s="122"/>
      <c r="O35" s="122">
        <f t="shared" ref="O35:O68" si="15">N35-M35</f>
        <v>0</v>
      </c>
      <c r="P35" s="42">
        <f t="shared" si="4"/>
        <v>0</v>
      </c>
      <c r="Q35" s="85">
        <f t="shared" si="11"/>
        <v>1216</v>
      </c>
      <c r="R35" s="85">
        <f t="shared" si="11"/>
        <v>581.20000000000005</v>
      </c>
      <c r="S35" s="61">
        <f t="shared" si="12"/>
        <v>-634.79999999999995</v>
      </c>
      <c r="T35" s="42">
        <f t="shared" si="5"/>
        <v>0.4779605263157895</v>
      </c>
      <c r="U35" s="29"/>
      <c r="V35" s="29"/>
    </row>
    <row r="36" spans="1:31" s="30" customFormat="1" ht="49.5">
      <c r="A36" s="121" t="s">
        <v>359</v>
      </c>
      <c r="B36" s="121" t="s">
        <v>360</v>
      </c>
      <c r="C36" s="121" t="s">
        <v>361</v>
      </c>
      <c r="D36" s="201" t="s">
        <v>362</v>
      </c>
      <c r="E36" s="122">
        <v>687.7</v>
      </c>
      <c r="F36" s="122"/>
      <c r="G36" s="122">
        <f>F36-E36</f>
        <v>-687.7</v>
      </c>
      <c r="H36" s="42">
        <f>IF(E36=0,0,F36/E36)</f>
        <v>0</v>
      </c>
      <c r="I36" s="122"/>
      <c r="J36" s="200"/>
      <c r="K36" s="122">
        <f t="shared" si="14"/>
        <v>0</v>
      </c>
      <c r="L36" s="42">
        <f>IF(I36=0,0,J36/I36)</f>
        <v>0</v>
      </c>
      <c r="M36" s="122"/>
      <c r="N36" s="200"/>
      <c r="O36" s="122">
        <f t="shared" si="15"/>
        <v>0</v>
      </c>
      <c r="P36" s="42">
        <f>IF(M36=0,0,N36/M36)</f>
        <v>0</v>
      </c>
      <c r="Q36" s="85">
        <f t="shared" si="11"/>
        <v>687.7</v>
      </c>
      <c r="R36" s="85">
        <f t="shared" si="11"/>
        <v>0</v>
      </c>
      <c r="S36" s="61">
        <f t="shared" si="12"/>
        <v>-687.7</v>
      </c>
      <c r="T36" s="42">
        <f>IF(Q36=0,0,R36/Q36)</f>
        <v>0</v>
      </c>
      <c r="U36" s="29"/>
      <c r="V36" s="29"/>
    </row>
    <row r="37" spans="1:31" s="30" customFormat="1" ht="33">
      <c r="A37" s="121" t="s">
        <v>363</v>
      </c>
      <c r="B37" s="121" t="s">
        <v>364</v>
      </c>
      <c r="C37" s="121" t="s">
        <v>168</v>
      </c>
      <c r="D37" s="201" t="s">
        <v>365</v>
      </c>
      <c r="E37" s="122">
        <v>17.5</v>
      </c>
      <c r="F37" s="122"/>
      <c r="G37" s="122">
        <f>F37-E37</f>
        <v>-17.5</v>
      </c>
      <c r="H37" s="42">
        <f>IF(E37=0,0,F37/E37)</f>
        <v>0</v>
      </c>
      <c r="I37" s="122"/>
      <c r="J37" s="200"/>
      <c r="K37" s="122">
        <f>J37-I37</f>
        <v>0</v>
      </c>
      <c r="L37" s="42">
        <f>IF(I37=0,0,J37/I37)</f>
        <v>0</v>
      </c>
      <c r="M37" s="122"/>
      <c r="N37" s="200"/>
      <c r="O37" s="122">
        <f>N37-M37</f>
        <v>0</v>
      </c>
      <c r="P37" s="42">
        <f>IF(M37=0,0,N37/M37)</f>
        <v>0</v>
      </c>
      <c r="Q37" s="85">
        <f t="shared" si="11"/>
        <v>17.5</v>
      </c>
      <c r="R37" s="85">
        <f t="shared" si="11"/>
        <v>0</v>
      </c>
      <c r="S37" s="61">
        <f t="shared" si="12"/>
        <v>-17.5</v>
      </c>
      <c r="T37" s="42">
        <f>IF(Q37=0,0,R37/Q37)</f>
        <v>0</v>
      </c>
      <c r="U37" s="29"/>
      <c r="V37" s="29"/>
    </row>
    <row r="38" spans="1:31" s="30" customFormat="1" ht="33">
      <c r="A38" s="197" t="s">
        <v>246</v>
      </c>
      <c r="B38" s="197" t="s">
        <v>239</v>
      </c>
      <c r="C38" s="197" t="s">
        <v>168</v>
      </c>
      <c r="D38" s="142" t="s">
        <v>247</v>
      </c>
      <c r="E38" s="122">
        <v>90.8</v>
      </c>
      <c r="F38" s="122">
        <v>82.8</v>
      </c>
      <c r="G38" s="122">
        <f>F38-E38</f>
        <v>-8</v>
      </c>
      <c r="H38" s="42">
        <f t="shared" si="2"/>
        <v>0.91189427312775329</v>
      </c>
      <c r="I38" s="122"/>
      <c r="J38" s="122"/>
      <c r="K38" s="122">
        <f t="shared" si="14"/>
        <v>0</v>
      </c>
      <c r="L38" s="42">
        <f t="shared" si="3"/>
        <v>0</v>
      </c>
      <c r="M38" s="122"/>
      <c r="N38" s="122"/>
      <c r="O38" s="122">
        <f t="shared" si="15"/>
        <v>0</v>
      </c>
      <c r="P38" s="42">
        <f t="shared" si="4"/>
        <v>0</v>
      </c>
      <c r="Q38" s="85">
        <f t="shared" si="11"/>
        <v>90.8</v>
      </c>
      <c r="R38" s="85">
        <f t="shared" si="11"/>
        <v>82.8</v>
      </c>
      <c r="S38" s="61">
        <f t="shared" si="12"/>
        <v>-8</v>
      </c>
      <c r="T38" s="42">
        <f t="shared" si="5"/>
        <v>0.91189427312775329</v>
      </c>
      <c r="U38" s="29"/>
      <c r="V38" s="29"/>
    </row>
    <row r="39" spans="1:31" s="30" customFormat="1" ht="33">
      <c r="A39" s="197" t="s">
        <v>213</v>
      </c>
      <c r="B39" s="197" t="s">
        <v>214</v>
      </c>
      <c r="C39" s="197" t="s">
        <v>160</v>
      </c>
      <c r="D39" s="86" t="s">
        <v>215</v>
      </c>
      <c r="E39" s="122">
        <v>73.599999999999994</v>
      </c>
      <c r="F39" s="122">
        <v>73.599999999999994</v>
      </c>
      <c r="G39" s="122">
        <f>F39-E39</f>
        <v>0</v>
      </c>
      <c r="H39" s="42">
        <f>IF(E39=0,0,F39/E39)</f>
        <v>1</v>
      </c>
      <c r="I39" s="122">
        <v>73.599999999999994</v>
      </c>
      <c r="J39" s="122">
        <v>73.599999999999994</v>
      </c>
      <c r="K39" s="122">
        <f>J39-I39</f>
        <v>0</v>
      </c>
      <c r="L39" s="42">
        <f>IF(I39=0,0,J39/I39)</f>
        <v>1</v>
      </c>
      <c r="M39" s="122"/>
      <c r="N39" s="122"/>
      <c r="O39" s="122">
        <f>N39-M39</f>
        <v>0</v>
      </c>
      <c r="P39" s="42">
        <f>IF(M39=0,0,N39/M39)</f>
        <v>0</v>
      </c>
      <c r="Q39" s="85">
        <f t="shared" si="11"/>
        <v>0</v>
      </c>
      <c r="R39" s="85">
        <f t="shared" si="11"/>
        <v>0</v>
      </c>
      <c r="S39" s="61">
        <f t="shared" si="12"/>
        <v>0</v>
      </c>
      <c r="T39" s="42">
        <f>IF(Q39=0,0,R39/Q39)</f>
        <v>0</v>
      </c>
      <c r="U39" s="29"/>
      <c r="V39" s="29"/>
    </row>
    <row r="40" spans="1:31" s="30" customFormat="1" ht="33">
      <c r="A40" s="197" t="s">
        <v>430</v>
      </c>
      <c r="B40" s="197" t="s">
        <v>408</v>
      </c>
      <c r="C40" s="202" t="s">
        <v>160</v>
      </c>
      <c r="D40" s="86" t="s">
        <v>431</v>
      </c>
      <c r="E40" s="203">
        <v>3.6</v>
      </c>
      <c r="F40" s="122">
        <v>3.6</v>
      </c>
      <c r="G40" s="122">
        <f t="shared" si="13"/>
        <v>0</v>
      </c>
      <c r="H40" s="42">
        <f t="shared" si="2"/>
        <v>1</v>
      </c>
      <c r="I40" s="122"/>
      <c r="J40" s="122"/>
      <c r="K40" s="122">
        <f t="shared" si="14"/>
        <v>0</v>
      </c>
      <c r="L40" s="42">
        <f t="shared" si="3"/>
        <v>0</v>
      </c>
      <c r="M40" s="122"/>
      <c r="N40" s="122"/>
      <c r="O40" s="122">
        <f t="shared" si="15"/>
        <v>0</v>
      </c>
      <c r="P40" s="42">
        <f t="shared" si="4"/>
        <v>0</v>
      </c>
      <c r="Q40" s="85">
        <f t="shared" ref="Q40:R50" si="16">E40-I40-M40</f>
        <v>3.6</v>
      </c>
      <c r="R40" s="85">
        <f t="shared" si="16"/>
        <v>3.6</v>
      </c>
      <c r="S40" s="61">
        <f t="shared" ref="S40:S50" si="17">R40-Q40</f>
        <v>0</v>
      </c>
      <c r="T40" s="42">
        <f t="shared" si="5"/>
        <v>1</v>
      </c>
      <c r="U40" s="29"/>
      <c r="V40" s="29"/>
    </row>
    <row r="41" spans="1:31" s="30" customFormat="1" ht="49.5">
      <c r="A41" s="146" t="s">
        <v>154</v>
      </c>
      <c r="B41" s="146"/>
      <c r="C41" s="146"/>
      <c r="D41" s="147" t="s">
        <v>218</v>
      </c>
      <c r="E41" s="123">
        <f>E42</f>
        <v>96800</v>
      </c>
      <c r="F41" s="123">
        <f>F42</f>
        <v>82495.999999999985</v>
      </c>
      <c r="G41" s="123">
        <f>F41-E41</f>
        <v>-14304.000000000015</v>
      </c>
      <c r="H41" s="44">
        <f t="shared" si="2"/>
        <v>0.85223140495867755</v>
      </c>
      <c r="I41" s="123">
        <f>I42</f>
        <v>85334.900000000009</v>
      </c>
      <c r="J41" s="123">
        <f>J42</f>
        <v>75110.099999999991</v>
      </c>
      <c r="K41" s="123">
        <f t="shared" si="14"/>
        <v>-10224.800000000017</v>
      </c>
      <c r="L41" s="44">
        <f t="shared" si="3"/>
        <v>0.88018032481434894</v>
      </c>
      <c r="M41" s="123">
        <f>M42</f>
        <v>6508.8000000000011</v>
      </c>
      <c r="N41" s="123">
        <f>N42</f>
        <v>4116.3</v>
      </c>
      <c r="O41" s="123">
        <f t="shared" si="15"/>
        <v>-2392.5000000000009</v>
      </c>
      <c r="P41" s="44">
        <f t="shared" si="4"/>
        <v>0.63242072271386418</v>
      </c>
      <c r="Q41" s="89">
        <f t="shared" si="16"/>
        <v>4956.2999999999902</v>
      </c>
      <c r="R41" s="89">
        <f t="shared" si="16"/>
        <v>3269.599999999994</v>
      </c>
      <c r="S41" s="43">
        <f t="shared" si="17"/>
        <v>-1686.6999999999962</v>
      </c>
      <c r="T41" s="44">
        <f t="shared" si="5"/>
        <v>0.65968565260375689</v>
      </c>
      <c r="U41" s="29"/>
      <c r="V41" s="29"/>
    </row>
    <row r="42" spans="1:31" s="30" customFormat="1" ht="51.75">
      <c r="A42" s="148" t="s">
        <v>219</v>
      </c>
      <c r="B42" s="148"/>
      <c r="C42" s="148"/>
      <c r="D42" s="149" t="s">
        <v>218</v>
      </c>
      <c r="E42" s="151">
        <f>SUM(E43:E65)</f>
        <v>96800</v>
      </c>
      <c r="F42" s="151">
        <f>SUM(F43:F65)</f>
        <v>82495.999999999985</v>
      </c>
      <c r="G42" s="151">
        <f t="shared" si="13"/>
        <v>-14304.000000000015</v>
      </c>
      <c r="H42" s="172">
        <f t="shared" si="2"/>
        <v>0.85223140495867755</v>
      </c>
      <c r="I42" s="151">
        <f>SUM(I43:I65)</f>
        <v>85334.900000000009</v>
      </c>
      <c r="J42" s="151">
        <f>SUM(J43:J65)</f>
        <v>75110.099999999991</v>
      </c>
      <c r="K42" s="151">
        <f t="shared" si="14"/>
        <v>-10224.800000000017</v>
      </c>
      <c r="L42" s="172">
        <f t="shared" si="3"/>
        <v>0.88018032481434894</v>
      </c>
      <c r="M42" s="151">
        <f>SUM(M43:M65)</f>
        <v>6508.8000000000011</v>
      </c>
      <c r="N42" s="151">
        <f>SUM(N43:N65)</f>
        <v>4116.3</v>
      </c>
      <c r="O42" s="151">
        <f t="shared" si="15"/>
        <v>-2392.5000000000009</v>
      </c>
      <c r="P42" s="172">
        <f t="shared" si="4"/>
        <v>0.63242072271386418</v>
      </c>
      <c r="Q42" s="152">
        <f t="shared" si="16"/>
        <v>4956.2999999999902</v>
      </c>
      <c r="R42" s="152">
        <f t="shared" si="16"/>
        <v>3269.599999999994</v>
      </c>
      <c r="S42" s="153">
        <f t="shared" si="17"/>
        <v>-1686.6999999999962</v>
      </c>
      <c r="T42" s="172">
        <f t="shared" si="5"/>
        <v>0.65968565260375689</v>
      </c>
      <c r="U42" s="154"/>
      <c r="V42" s="154"/>
      <c r="W42" s="155"/>
      <c r="X42" s="155"/>
      <c r="Y42" s="155"/>
      <c r="Z42" s="155"/>
      <c r="AA42" s="155"/>
      <c r="AB42" s="155"/>
      <c r="AC42" s="155"/>
      <c r="AD42" s="155"/>
      <c r="AE42" s="155"/>
    </row>
    <row r="43" spans="1:31" s="30" customFormat="1" ht="49.5">
      <c r="A43" s="197" t="s">
        <v>220</v>
      </c>
      <c r="B43" s="197" t="s">
        <v>263</v>
      </c>
      <c r="C43" s="197" t="s">
        <v>133</v>
      </c>
      <c r="D43" s="86" t="s">
        <v>221</v>
      </c>
      <c r="E43" s="122">
        <v>1238.9000000000001</v>
      </c>
      <c r="F43" s="122">
        <v>651.79999999999995</v>
      </c>
      <c r="G43" s="122">
        <f>F43-E43</f>
        <v>-587.10000000000014</v>
      </c>
      <c r="H43" s="42">
        <f t="shared" si="2"/>
        <v>0.52611187343611265</v>
      </c>
      <c r="I43" s="122">
        <v>1128.5</v>
      </c>
      <c r="J43" s="122">
        <v>577.6</v>
      </c>
      <c r="K43" s="122">
        <f t="shared" si="14"/>
        <v>-550.9</v>
      </c>
      <c r="L43" s="42">
        <f t="shared" si="3"/>
        <v>0.51182986264953478</v>
      </c>
      <c r="M43" s="122">
        <v>68.2</v>
      </c>
      <c r="N43" s="122">
        <v>36.4</v>
      </c>
      <c r="O43" s="122">
        <f t="shared" si="15"/>
        <v>-31.800000000000004</v>
      </c>
      <c r="P43" s="42">
        <f t="shared" si="4"/>
        <v>0.53372434017595305</v>
      </c>
      <c r="Q43" s="85">
        <f t="shared" si="16"/>
        <v>42.200000000000088</v>
      </c>
      <c r="R43" s="85">
        <f t="shared" si="16"/>
        <v>37.799999999999933</v>
      </c>
      <c r="S43" s="61">
        <f t="shared" si="17"/>
        <v>-4.4000000000001549</v>
      </c>
      <c r="T43" s="42">
        <f t="shared" si="5"/>
        <v>0.8957345971563947</v>
      </c>
      <c r="U43" s="29"/>
      <c r="V43" s="29"/>
    </row>
    <row r="44" spans="1:31" s="30" customFormat="1" ht="16.5">
      <c r="A44" s="197" t="s">
        <v>222</v>
      </c>
      <c r="B44" s="197" t="s">
        <v>143</v>
      </c>
      <c r="C44" s="197" t="s">
        <v>179</v>
      </c>
      <c r="D44" s="86" t="s">
        <v>180</v>
      </c>
      <c r="E44" s="122">
        <v>16551.400000000001</v>
      </c>
      <c r="F44" s="122">
        <v>14671</v>
      </c>
      <c r="G44" s="122">
        <f t="shared" si="13"/>
        <v>-1880.4000000000015</v>
      </c>
      <c r="H44" s="42">
        <f t="shared" si="2"/>
        <v>0.88639027514288815</v>
      </c>
      <c r="I44" s="122">
        <v>13883.7</v>
      </c>
      <c r="J44" s="122">
        <v>12765.9</v>
      </c>
      <c r="K44" s="122">
        <f t="shared" si="14"/>
        <v>-1117.8000000000011</v>
      </c>
      <c r="L44" s="42">
        <f t="shared" si="3"/>
        <v>0.91948832083666454</v>
      </c>
      <c r="M44" s="122">
        <v>1264.4000000000001</v>
      </c>
      <c r="N44" s="122">
        <v>882.9</v>
      </c>
      <c r="O44" s="122">
        <f t="shared" si="15"/>
        <v>-381.50000000000011</v>
      </c>
      <c r="P44" s="42">
        <f t="shared" si="4"/>
        <v>0.69827586206896541</v>
      </c>
      <c r="Q44" s="85">
        <f t="shared" si="16"/>
        <v>1403.3000000000006</v>
      </c>
      <c r="R44" s="85">
        <f t="shared" si="16"/>
        <v>1022.2000000000004</v>
      </c>
      <c r="S44" s="61">
        <f t="shared" si="17"/>
        <v>-381.10000000000025</v>
      </c>
      <c r="T44" s="42">
        <f t="shared" si="5"/>
        <v>0.7284258533456851</v>
      </c>
      <c r="U44" s="29"/>
      <c r="V44" s="29"/>
    </row>
    <row r="45" spans="1:31" s="30" customFormat="1" ht="33">
      <c r="A45" s="197" t="s">
        <v>223</v>
      </c>
      <c r="B45" s="197" t="s">
        <v>181</v>
      </c>
      <c r="C45" s="197" t="s">
        <v>172</v>
      </c>
      <c r="D45" s="86" t="s">
        <v>182</v>
      </c>
      <c r="E45" s="122">
        <v>18027.5</v>
      </c>
      <c r="F45" s="122">
        <v>15698.5</v>
      </c>
      <c r="G45" s="122">
        <f t="shared" si="13"/>
        <v>-2329</v>
      </c>
      <c r="H45" s="42">
        <f t="shared" si="2"/>
        <v>0.87080848703369851</v>
      </c>
      <c r="I45" s="122">
        <v>12014.8</v>
      </c>
      <c r="J45" s="122">
        <v>11549.8</v>
      </c>
      <c r="K45" s="122">
        <f t="shared" si="14"/>
        <v>-465</v>
      </c>
      <c r="L45" s="42">
        <f t="shared" si="3"/>
        <v>0.961297732796218</v>
      </c>
      <c r="M45" s="122">
        <v>4253.1000000000004</v>
      </c>
      <c r="N45" s="122">
        <v>2747</v>
      </c>
      <c r="O45" s="122">
        <f t="shared" si="15"/>
        <v>-1506.1000000000004</v>
      </c>
      <c r="P45" s="42">
        <f t="shared" si="4"/>
        <v>0.64588182737297495</v>
      </c>
      <c r="Q45" s="85">
        <f t="shared" si="16"/>
        <v>1759.6000000000004</v>
      </c>
      <c r="R45" s="85">
        <f t="shared" si="16"/>
        <v>1401.7000000000007</v>
      </c>
      <c r="S45" s="61">
        <f t="shared" si="17"/>
        <v>-357.89999999999964</v>
      </c>
      <c r="T45" s="42">
        <f t="shared" si="5"/>
        <v>0.79660150034098687</v>
      </c>
      <c r="U45" s="29"/>
      <c r="V45" s="29"/>
    </row>
    <row r="46" spans="1:31" s="30" customFormat="1" ht="33">
      <c r="A46" s="197" t="s">
        <v>224</v>
      </c>
      <c r="B46" s="197" t="s">
        <v>183</v>
      </c>
      <c r="C46" s="197" t="s">
        <v>172</v>
      </c>
      <c r="D46" s="150" t="s">
        <v>274</v>
      </c>
      <c r="E46" s="122">
        <v>1137.5999999999999</v>
      </c>
      <c r="F46" s="122">
        <v>886.5</v>
      </c>
      <c r="G46" s="122">
        <f t="shared" si="13"/>
        <v>-251.09999999999991</v>
      </c>
      <c r="H46" s="42">
        <f t="shared" si="2"/>
        <v>0.77927215189873422</v>
      </c>
      <c r="I46" s="122">
        <v>972.8</v>
      </c>
      <c r="J46" s="122">
        <v>842.1</v>
      </c>
      <c r="K46" s="122">
        <f t="shared" si="14"/>
        <v>-130.69999999999993</v>
      </c>
      <c r="L46" s="42">
        <f t="shared" si="3"/>
        <v>0.86564555921052633</v>
      </c>
      <c r="M46" s="122">
        <v>114.3</v>
      </c>
      <c r="N46" s="122">
        <v>5.2</v>
      </c>
      <c r="O46" s="122">
        <f t="shared" si="15"/>
        <v>-109.1</v>
      </c>
      <c r="P46" s="42">
        <f t="shared" si="4"/>
        <v>4.5494313210848646E-2</v>
      </c>
      <c r="Q46" s="85">
        <f t="shared" si="16"/>
        <v>50.499999999999957</v>
      </c>
      <c r="R46" s="85">
        <f t="shared" si="16"/>
        <v>39.199999999999974</v>
      </c>
      <c r="S46" s="61">
        <f t="shared" si="17"/>
        <v>-11.299999999999983</v>
      </c>
      <c r="T46" s="42">
        <f t="shared" si="5"/>
        <v>0.77623762376237637</v>
      </c>
      <c r="U46" s="29"/>
      <c r="V46" s="29"/>
    </row>
    <row r="47" spans="1:31" s="30" customFormat="1" ht="33">
      <c r="A47" s="197" t="s">
        <v>225</v>
      </c>
      <c r="B47" s="197" t="s">
        <v>184</v>
      </c>
      <c r="C47" s="197" t="s">
        <v>172</v>
      </c>
      <c r="D47" s="86" t="s">
        <v>182</v>
      </c>
      <c r="E47" s="122">
        <v>47599.8</v>
      </c>
      <c r="F47" s="122">
        <v>40772.800000000003</v>
      </c>
      <c r="G47" s="122">
        <f t="shared" si="13"/>
        <v>-6827</v>
      </c>
      <c r="H47" s="42">
        <f t="shared" si="2"/>
        <v>0.85657502762616655</v>
      </c>
      <c r="I47" s="122">
        <v>47599.8</v>
      </c>
      <c r="J47" s="122">
        <v>40772.800000000003</v>
      </c>
      <c r="K47" s="122">
        <f t="shared" si="14"/>
        <v>-6827</v>
      </c>
      <c r="L47" s="42">
        <f t="shared" si="3"/>
        <v>0.85657502762616655</v>
      </c>
      <c r="M47" s="122"/>
      <c r="N47" s="122"/>
      <c r="O47" s="122">
        <f t="shared" si="15"/>
        <v>0</v>
      </c>
      <c r="P47" s="42">
        <f t="shared" si="4"/>
        <v>0</v>
      </c>
      <c r="Q47" s="85">
        <f t="shared" si="16"/>
        <v>0</v>
      </c>
      <c r="R47" s="85">
        <f t="shared" si="16"/>
        <v>0</v>
      </c>
      <c r="S47" s="61">
        <f t="shared" si="17"/>
        <v>0</v>
      </c>
      <c r="T47" s="42">
        <f t="shared" si="5"/>
        <v>0</v>
      </c>
      <c r="U47" s="29"/>
      <c r="V47" s="29"/>
    </row>
    <row r="48" spans="1:31" s="30" customFormat="1" ht="33">
      <c r="A48" s="197" t="s">
        <v>410</v>
      </c>
      <c r="B48" s="197" t="s">
        <v>409</v>
      </c>
      <c r="C48" s="197" t="s">
        <v>172</v>
      </c>
      <c r="D48" s="86" t="s">
        <v>182</v>
      </c>
      <c r="E48" s="122">
        <v>0.2</v>
      </c>
      <c r="F48" s="122">
        <v>0.2</v>
      </c>
      <c r="G48" s="122">
        <f>F48-E48</f>
        <v>0</v>
      </c>
      <c r="H48" s="42">
        <f>IF(E48=0,0,F48/E48)</f>
        <v>1</v>
      </c>
      <c r="I48" s="122"/>
      <c r="J48" s="122"/>
      <c r="K48" s="122">
        <f>J48-I48</f>
        <v>0</v>
      </c>
      <c r="L48" s="42">
        <f>IF(I48=0,0,J48/I48)</f>
        <v>0</v>
      </c>
      <c r="M48" s="122"/>
      <c r="N48" s="122"/>
      <c r="O48" s="122">
        <f>N48-M48</f>
        <v>0</v>
      </c>
      <c r="P48" s="42">
        <f>IF(M48=0,0,N48/M48)</f>
        <v>0</v>
      </c>
      <c r="Q48" s="85">
        <f>E48-I48-M48</f>
        <v>0.2</v>
      </c>
      <c r="R48" s="85">
        <f>F48-J48-N48</f>
        <v>0.2</v>
      </c>
      <c r="S48" s="61">
        <f>R48-Q48</f>
        <v>0</v>
      </c>
      <c r="T48" s="42">
        <f>IF(Q48=0,0,R48/Q48)</f>
        <v>1</v>
      </c>
      <c r="U48" s="29"/>
      <c r="V48" s="29"/>
    </row>
    <row r="49" spans="1:22" s="30" customFormat="1" ht="33">
      <c r="A49" s="197" t="s">
        <v>411</v>
      </c>
      <c r="B49" s="197" t="s">
        <v>412</v>
      </c>
      <c r="C49" s="197" t="s">
        <v>172</v>
      </c>
      <c r="D49" s="86" t="s">
        <v>182</v>
      </c>
      <c r="E49" s="122">
        <v>120.9</v>
      </c>
      <c r="F49" s="122">
        <v>71</v>
      </c>
      <c r="G49" s="122">
        <f>F49-E49</f>
        <v>-49.900000000000006</v>
      </c>
      <c r="H49" s="42">
        <f>IF(E49=0,0,F49/E49)</f>
        <v>0.58726220016542596</v>
      </c>
      <c r="I49" s="122"/>
      <c r="J49" s="122"/>
      <c r="K49" s="122">
        <f>J49-I49</f>
        <v>0</v>
      </c>
      <c r="L49" s="42">
        <f>IF(I49=0,0,J49/I49)</f>
        <v>0</v>
      </c>
      <c r="M49" s="122"/>
      <c r="N49" s="122"/>
      <c r="O49" s="122">
        <f>N49-M49</f>
        <v>0</v>
      </c>
      <c r="P49" s="42">
        <f>IF(M49=0,0,N49/M49)</f>
        <v>0</v>
      </c>
      <c r="Q49" s="85">
        <f>E49-I49-M49</f>
        <v>120.9</v>
      </c>
      <c r="R49" s="85">
        <f>F49-J49-N49</f>
        <v>71</v>
      </c>
      <c r="S49" s="61">
        <f>R49-Q49</f>
        <v>-49.900000000000006</v>
      </c>
      <c r="T49" s="42">
        <f>IF(Q49=0,0,R49/Q49)</f>
        <v>0.58726220016542596</v>
      </c>
      <c r="U49" s="29"/>
      <c r="V49" s="29"/>
    </row>
    <row r="50" spans="1:22" s="30" customFormat="1" ht="49.5">
      <c r="A50" s="197" t="s">
        <v>226</v>
      </c>
      <c r="B50" s="197" t="s">
        <v>139</v>
      </c>
      <c r="C50" s="197" t="s">
        <v>173</v>
      </c>
      <c r="D50" s="150" t="s">
        <v>170</v>
      </c>
      <c r="E50" s="122">
        <v>1178.3</v>
      </c>
      <c r="F50" s="122">
        <v>981.9</v>
      </c>
      <c r="G50" s="122">
        <f t="shared" si="13"/>
        <v>-196.39999999999998</v>
      </c>
      <c r="H50" s="42">
        <f t="shared" si="2"/>
        <v>0.83331918866163113</v>
      </c>
      <c r="I50" s="122">
        <v>1111</v>
      </c>
      <c r="J50" s="122">
        <v>929.4</v>
      </c>
      <c r="K50" s="122">
        <f t="shared" si="14"/>
        <v>-181.60000000000002</v>
      </c>
      <c r="L50" s="42">
        <f t="shared" si="3"/>
        <v>0.83654365436543654</v>
      </c>
      <c r="M50" s="122">
        <v>35</v>
      </c>
      <c r="N50" s="122">
        <v>29.9</v>
      </c>
      <c r="O50" s="122">
        <f t="shared" si="15"/>
        <v>-5.1000000000000014</v>
      </c>
      <c r="P50" s="42">
        <f t="shared" si="4"/>
        <v>0.8542857142857142</v>
      </c>
      <c r="Q50" s="85">
        <f t="shared" si="16"/>
        <v>32.299999999999955</v>
      </c>
      <c r="R50" s="85">
        <f t="shared" si="16"/>
        <v>22.6</v>
      </c>
      <c r="S50" s="61">
        <f t="shared" si="17"/>
        <v>-9.6999999999999531</v>
      </c>
      <c r="T50" s="42">
        <f t="shared" si="5"/>
        <v>0.69969040247678127</v>
      </c>
      <c r="U50" s="29"/>
      <c r="V50" s="29"/>
    </row>
    <row r="51" spans="1:22" s="30" customFormat="1" ht="33">
      <c r="A51" s="121" t="s">
        <v>272</v>
      </c>
      <c r="B51" s="121" t="s">
        <v>273</v>
      </c>
      <c r="C51" s="121" t="s">
        <v>173</v>
      </c>
      <c r="D51" s="86" t="s">
        <v>275</v>
      </c>
      <c r="E51" s="122">
        <v>1471.8</v>
      </c>
      <c r="F51" s="122">
        <v>1415.8</v>
      </c>
      <c r="G51" s="122">
        <f>F51-E51</f>
        <v>-56</v>
      </c>
      <c r="H51" s="42">
        <f t="shared" si="2"/>
        <v>0.96195135208588123</v>
      </c>
      <c r="I51" s="122">
        <v>1451.8</v>
      </c>
      <c r="J51" s="122">
        <v>1404.2</v>
      </c>
      <c r="K51" s="122">
        <f t="shared" si="14"/>
        <v>-47.599999999999909</v>
      </c>
      <c r="L51" s="42">
        <f t="shared" si="3"/>
        <v>0.96721311475409844</v>
      </c>
      <c r="M51" s="122"/>
      <c r="N51" s="122"/>
      <c r="O51" s="122">
        <f t="shared" si="15"/>
        <v>0</v>
      </c>
      <c r="P51" s="42">
        <f t="shared" si="4"/>
        <v>0</v>
      </c>
      <c r="Q51" s="85">
        <f t="shared" ref="Q51:R54" si="18">E51-I51-M51</f>
        <v>20</v>
      </c>
      <c r="R51" s="85">
        <f t="shared" si="18"/>
        <v>11.599999999999909</v>
      </c>
      <c r="S51" s="61">
        <f t="shared" ref="S51:S56" si="19">R51-Q51</f>
        <v>-8.4000000000000909</v>
      </c>
      <c r="T51" s="42">
        <f t="shared" si="5"/>
        <v>0.57999999999999541</v>
      </c>
      <c r="U51" s="29"/>
      <c r="V51" s="29"/>
    </row>
    <row r="52" spans="1:22" s="28" customFormat="1" ht="33">
      <c r="A52" s="197" t="s">
        <v>227</v>
      </c>
      <c r="B52" s="197" t="s">
        <v>185</v>
      </c>
      <c r="C52" s="197" t="s">
        <v>174</v>
      </c>
      <c r="D52" s="86" t="s">
        <v>171</v>
      </c>
      <c r="E52" s="85">
        <v>413.5</v>
      </c>
      <c r="F52" s="85">
        <v>413.5</v>
      </c>
      <c r="G52" s="122">
        <f>F52-E52</f>
        <v>0</v>
      </c>
      <c r="H52" s="42">
        <f t="shared" si="2"/>
        <v>1</v>
      </c>
      <c r="I52" s="85">
        <v>412.5</v>
      </c>
      <c r="J52" s="85">
        <v>412.5</v>
      </c>
      <c r="K52" s="61">
        <f t="shared" si="14"/>
        <v>0</v>
      </c>
      <c r="L52" s="42">
        <f t="shared" si="3"/>
        <v>1</v>
      </c>
      <c r="M52" s="85"/>
      <c r="N52" s="85"/>
      <c r="O52" s="61">
        <f t="shared" si="15"/>
        <v>0</v>
      </c>
      <c r="P52" s="42">
        <f t="shared" si="4"/>
        <v>0</v>
      </c>
      <c r="Q52" s="85">
        <f t="shared" si="18"/>
        <v>1</v>
      </c>
      <c r="R52" s="85">
        <f t="shared" si="18"/>
        <v>1</v>
      </c>
      <c r="S52" s="61">
        <f>R52-Q52</f>
        <v>0</v>
      </c>
      <c r="T52" s="42">
        <f>IF(Q52=0,0,R52/Q52)</f>
        <v>1</v>
      </c>
      <c r="U52" s="29"/>
      <c r="V52" s="27"/>
    </row>
    <row r="53" spans="1:22" s="30" customFormat="1" ht="16.5">
      <c r="A53" s="197" t="s">
        <v>228</v>
      </c>
      <c r="B53" s="197" t="s">
        <v>186</v>
      </c>
      <c r="C53" s="197" t="s">
        <v>174</v>
      </c>
      <c r="D53" s="86" t="s">
        <v>283</v>
      </c>
      <c r="E53" s="122">
        <v>21.7</v>
      </c>
      <c r="F53" s="122">
        <v>14.5</v>
      </c>
      <c r="G53" s="122">
        <f t="shared" si="13"/>
        <v>-7.1999999999999993</v>
      </c>
      <c r="H53" s="42">
        <f t="shared" si="2"/>
        <v>0.66820276497695852</v>
      </c>
      <c r="I53" s="122"/>
      <c r="J53" s="122"/>
      <c r="K53" s="122">
        <f t="shared" si="14"/>
        <v>0</v>
      </c>
      <c r="L53" s="42">
        <f t="shared" si="3"/>
        <v>0</v>
      </c>
      <c r="M53" s="122"/>
      <c r="N53" s="122"/>
      <c r="O53" s="122">
        <f t="shared" si="15"/>
        <v>0</v>
      </c>
      <c r="P53" s="42">
        <f t="shared" si="4"/>
        <v>0</v>
      </c>
      <c r="Q53" s="85">
        <f t="shared" si="18"/>
        <v>21.7</v>
      </c>
      <c r="R53" s="85">
        <f t="shared" si="18"/>
        <v>14.5</v>
      </c>
      <c r="S53" s="61">
        <f>R53-Q53</f>
        <v>-7.1999999999999993</v>
      </c>
      <c r="T53" s="42">
        <f>IF(Q53=0,0,R53/Q53)</f>
        <v>0.66820276497695852</v>
      </c>
      <c r="U53" s="29"/>
      <c r="V53" s="29"/>
    </row>
    <row r="54" spans="1:22" s="30" customFormat="1" ht="49.5">
      <c r="A54" s="197" t="s">
        <v>229</v>
      </c>
      <c r="B54" s="197" t="s">
        <v>187</v>
      </c>
      <c r="C54" s="197" t="s">
        <v>174</v>
      </c>
      <c r="D54" s="86" t="s">
        <v>188</v>
      </c>
      <c r="E54" s="122">
        <v>194.3</v>
      </c>
      <c r="F54" s="122">
        <v>82.1</v>
      </c>
      <c r="G54" s="122">
        <f t="shared" si="13"/>
        <v>-112.20000000000002</v>
      </c>
      <c r="H54" s="42">
        <f t="shared" si="2"/>
        <v>0.42254246011322694</v>
      </c>
      <c r="I54" s="122">
        <v>156</v>
      </c>
      <c r="J54" s="122">
        <v>72.099999999999994</v>
      </c>
      <c r="K54" s="122">
        <f t="shared" si="14"/>
        <v>-83.9</v>
      </c>
      <c r="L54" s="42">
        <f t="shared" si="3"/>
        <v>0.46217948717948715</v>
      </c>
      <c r="M54" s="122">
        <v>21.8</v>
      </c>
      <c r="N54" s="122"/>
      <c r="O54" s="122">
        <f t="shared" si="15"/>
        <v>-21.8</v>
      </c>
      <c r="P54" s="42">
        <f t="shared" si="4"/>
        <v>0</v>
      </c>
      <c r="Q54" s="85">
        <f t="shared" si="18"/>
        <v>16.500000000000011</v>
      </c>
      <c r="R54" s="85">
        <f t="shared" si="18"/>
        <v>10</v>
      </c>
      <c r="S54" s="61">
        <f t="shared" si="19"/>
        <v>-6.5000000000000107</v>
      </c>
      <c r="T54" s="42">
        <f t="shared" si="5"/>
        <v>0.60606060606060563</v>
      </c>
      <c r="U54" s="29"/>
      <c r="V54" s="29"/>
    </row>
    <row r="55" spans="1:22" s="30" customFormat="1" ht="49.5">
      <c r="A55" s="197" t="s">
        <v>230</v>
      </c>
      <c r="B55" s="197" t="s">
        <v>189</v>
      </c>
      <c r="C55" s="197" t="s">
        <v>174</v>
      </c>
      <c r="D55" s="86" t="s">
        <v>190</v>
      </c>
      <c r="E55" s="122">
        <v>704.3</v>
      </c>
      <c r="F55" s="122">
        <v>473.5</v>
      </c>
      <c r="G55" s="122">
        <f t="shared" si="13"/>
        <v>-230.79999999999995</v>
      </c>
      <c r="H55" s="42">
        <f t="shared" si="2"/>
        <v>0.67229873633394865</v>
      </c>
      <c r="I55" s="122">
        <v>704.2</v>
      </c>
      <c r="J55" s="122">
        <v>473.5</v>
      </c>
      <c r="K55" s="122">
        <f t="shared" si="14"/>
        <v>-230.70000000000005</v>
      </c>
      <c r="L55" s="42">
        <f t="shared" si="3"/>
        <v>0.67239420619142287</v>
      </c>
      <c r="M55" s="122"/>
      <c r="N55" s="122"/>
      <c r="O55" s="122">
        <f t="shared" si="15"/>
        <v>0</v>
      </c>
      <c r="P55" s="42">
        <f t="shared" si="4"/>
        <v>0</v>
      </c>
      <c r="Q55" s="85">
        <f t="shared" ref="Q55:R70" si="20">E55-I55-M55</f>
        <v>9.9999999999909051E-2</v>
      </c>
      <c r="R55" s="85">
        <f t="shared" si="20"/>
        <v>0</v>
      </c>
      <c r="S55" s="61">
        <f t="shared" si="19"/>
        <v>-9.9999999999909051E-2</v>
      </c>
      <c r="T55" s="42">
        <f t="shared" si="5"/>
        <v>0</v>
      </c>
      <c r="U55" s="29"/>
      <c r="V55" s="29"/>
    </row>
    <row r="56" spans="1:22" s="30" customFormat="1" ht="49.5">
      <c r="A56" s="197" t="s">
        <v>231</v>
      </c>
      <c r="B56" s="197" t="s">
        <v>191</v>
      </c>
      <c r="C56" s="197" t="s">
        <v>174</v>
      </c>
      <c r="D56" s="86" t="s">
        <v>192</v>
      </c>
      <c r="E56" s="122">
        <v>237.9</v>
      </c>
      <c r="F56" s="122">
        <v>237.9</v>
      </c>
      <c r="G56" s="122">
        <f t="shared" si="13"/>
        <v>0</v>
      </c>
      <c r="H56" s="42">
        <f t="shared" si="2"/>
        <v>1</v>
      </c>
      <c r="I56" s="122">
        <v>237.2</v>
      </c>
      <c r="J56" s="122">
        <v>237.2</v>
      </c>
      <c r="K56" s="122">
        <f t="shared" si="14"/>
        <v>0</v>
      </c>
      <c r="L56" s="42">
        <f t="shared" si="3"/>
        <v>1</v>
      </c>
      <c r="M56" s="122"/>
      <c r="N56" s="122"/>
      <c r="O56" s="122">
        <f t="shared" si="15"/>
        <v>0</v>
      </c>
      <c r="P56" s="42">
        <f t="shared" si="4"/>
        <v>0</v>
      </c>
      <c r="Q56" s="85">
        <f t="shared" si="20"/>
        <v>0.70000000000001705</v>
      </c>
      <c r="R56" s="85">
        <f t="shared" si="20"/>
        <v>0.70000000000001705</v>
      </c>
      <c r="S56" s="61">
        <f t="shared" si="19"/>
        <v>0</v>
      </c>
      <c r="T56" s="42">
        <f t="shared" si="5"/>
        <v>1</v>
      </c>
      <c r="U56" s="29"/>
      <c r="V56" s="29"/>
    </row>
    <row r="57" spans="1:22" s="30" customFormat="1" ht="82.5">
      <c r="A57" s="197" t="s">
        <v>415</v>
      </c>
      <c r="B57" s="197" t="s">
        <v>416</v>
      </c>
      <c r="C57" s="202" t="s">
        <v>174</v>
      </c>
      <c r="D57" s="86" t="s">
        <v>413</v>
      </c>
      <c r="E57" s="203">
        <v>340.1</v>
      </c>
      <c r="F57" s="122">
        <v>196.4</v>
      </c>
      <c r="G57" s="122">
        <f>F57-E57</f>
        <v>-143.70000000000002</v>
      </c>
      <c r="H57" s="42">
        <f>IF(E57=0,0,F57/E57)</f>
        <v>0.57747721258453388</v>
      </c>
      <c r="I57" s="122"/>
      <c r="J57" s="122"/>
      <c r="K57" s="122">
        <f>J57-I57</f>
        <v>0</v>
      </c>
      <c r="L57" s="42">
        <f>IF(I57=0,0,J57/I57)</f>
        <v>0</v>
      </c>
      <c r="M57" s="122"/>
      <c r="N57" s="122"/>
      <c r="O57" s="122">
        <f>N57-M57</f>
        <v>0</v>
      </c>
      <c r="P57" s="42">
        <f>IF(M57=0,0,N57/M57)</f>
        <v>0</v>
      </c>
      <c r="Q57" s="85">
        <f>E57-I57-M57</f>
        <v>340.1</v>
      </c>
      <c r="R57" s="85">
        <f>F57-J57-N57</f>
        <v>196.4</v>
      </c>
      <c r="S57" s="61">
        <f>R57-Q57</f>
        <v>-143.70000000000002</v>
      </c>
      <c r="T57" s="42">
        <f>IF(Q57=0,0,R57/Q57)</f>
        <v>0.57747721258453388</v>
      </c>
      <c r="U57" s="29"/>
      <c r="V57" s="29"/>
    </row>
    <row r="58" spans="1:22" s="30" customFormat="1" ht="82.5">
      <c r="A58" s="197" t="s">
        <v>417</v>
      </c>
      <c r="B58" s="197" t="s">
        <v>432</v>
      </c>
      <c r="C58" s="202" t="s">
        <v>174</v>
      </c>
      <c r="D58" s="86" t="s">
        <v>414</v>
      </c>
      <c r="E58" s="203">
        <v>558.20000000000005</v>
      </c>
      <c r="F58" s="122">
        <v>201.3</v>
      </c>
      <c r="G58" s="122">
        <f>F58-E58</f>
        <v>-356.90000000000003</v>
      </c>
      <c r="H58" s="42">
        <f>IF(E58=0,0,F58/E58)</f>
        <v>0.36062343246148332</v>
      </c>
      <c r="I58" s="122"/>
      <c r="J58" s="122"/>
      <c r="K58" s="122">
        <f>J58-I58</f>
        <v>0</v>
      </c>
      <c r="L58" s="42">
        <f>IF(I58=0,0,J58/I58)</f>
        <v>0</v>
      </c>
      <c r="M58" s="122"/>
      <c r="N58" s="122"/>
      <c r="O58" s="122">
        <f>N58-M58</f>
        <v>0</v>
      </c>
      <c r="P58" s="42">
        <f>IF(M58=0,0,N58/M58)</f>
        <v>0</v>
      </c>
      <c r="Q58" s="85">
        <f>E58-I58-M58</f>
        <v>558.20000000000005</v>
      </c>
      <c r="R58" s="85">
        <f>F58-J58-N58</f>
        <v>201.3</v>
      </c>
      <c r="S58" s="61">
        <f>R58-Q58</f>
        <v>-356.90000000000003</v>
      </c>
      <c r="T58" s="42">
        <f>IF(Q58=0,0,R58/Q58)</f>
        <v>0.36062343246148332</v>
      </c>
      <c r="U58" s="29"/>
      <c r="V58" s="29"/>
    </row>
    <row r="59" spans="1:22" s="30" customFormat="1" ht="66">
      <c r="A59" s="197" t="s">
        <v>232</v>
      </c>
      <c r="B59" s="197" t="s">
        <v>193</v>
      </c>
      <c r="C59" s="197" t="s">
        <v>174</v>
      </c>
      <c r="D59" s="86" t="s">
        <v>194</v>
      </c>
      <c r="E59" s="122">
        <v>263.8</v>
      </c>
      <c r="F59" s="122">
        <v>171.2</v>
      </c>
      <c r="G59" s="122">
        <f t="shared" si="13"/>
        <v>-92.600000000000023</v>
      </c>
      <c r="H59" s="42">
        <f t="shared" si="2"/>
        <v>0.64897649734647456</v>
      </c>
      <c r="I59" s="122">
        <v>229.3</v>
      </c>
      <c r="J59" s="122">
        <v>145.5</v>
      </c>
      <c r="K59" s="122">
        <f t="shared" si="14"/>
        <v>-83.800000000000011</v>
      </c>
      <c r="L59" s="42">
        <f t="shared" si="3"/>
        <v>0.63453990405582206</v>
      </c>
      <c r="M59" s="122"/>
      <c r="N59" s="122"/>
      <c r="O59" s="122">
        <f t="shared" si="15"/>
        <v>0</v>
      </c>
      <c r="P59" s="42">
        <f t="shared" si="4"/>
        <v>0</v>
      </c>
      <c r="Q59" s="85">
        <f t="shared" si="20"/>
        <v>34.5</v>
      </c>
      <c r="R59" s="85">
        <f t="shared" si="20"/>
        <v>25.699999999999989</v>
      </c>
      <c r="S59" s="61">
        <f t="shared" ref="S59:S72" si="21">R59-Q59</f>
        <v>-8.8000000000000114</v>
      </c>
      <c r="T59" s="42">
        <f t="shared" si="5"/>
        <v>0.74492753623188368</v>
      </c>
      <c r="U59" s="29"/>
      <c r="V59" s="29"/>
    </row>
    <row r="60" spans="1:22" s="30" customFormat="1" ht="82.5">
      <c r="A60" s="197" t="s">
        <v>419</v>
      </c>
      <c r="B60" s="197" t="s">
        <v>420</v>
      </c>
      <c r="C60" s="197" t="s">
        <v>174</v>
      </c>
      <c r="D60" s="86" t="s">
        <v>418</v>
      </c>
      <c r="E60" s="203">
        <v>75.5</v>
      </c>
      <c r="F60" s="122"/>
      <c r="G60" s="122">
        <f t="shared" si="13"/>
        <v>-75.5</v>
      </c>
      <c r="H60" s="42">
        <f t="shared" si="2"/>
        <v>0</v>
      </c>
      <c r="I60" s="122"/>
      <c r="J60" s="122"/>
      <c r="K60" s="122">
        <f t="shared" si="14"/>
        <v>0</v>
      </c>
      <c r="L60" s="42">
        <f t="shared" si="3"/>
        <v>0</v>
      </c>
      <c r="M60" s="122"/>
      <c r="N60" s="122"/>
      <c r="O60" s="122">
        <f t="shared" si="15"/>
        <v>0</v>
      </c>
      <c r="P60" s="42">
        <f t="shared" si="4"/>
        <v>0</v>
      </c>
      <c r="Q60" s="85">
        <f t="shared" si="20"/>
        <v>75.5</v>
      </c>
      <c r="R60" s="85">
        <f t="shared" si="20"/>
        <v>0</v>
      </c>
      <c r="S60" s="61">
        <f t="shared" si="21"/>
        <v>-75.5</v>
      </c>
      <c r="T60" s="42">
        <f t="shared" si="5"/>
        <v>0</v>
      </c>
      <c r="U60" s="29"/>
      <c r="V60" s="29"/>
    </row>
    <row r="61" spans="1:22" s="30" customFormat="1" ht="23.25" customHeight="1">
      <c r="A61" s="121" t="s">
        <v>276</v>
      </c>
      <c r="B61" s="121" t="s">
        <v>249</v>
      </c>
      <c r="C61" s="121" t="s">
        <v>250</v>
      </c>
      <c r="D61" s="86" t="s">
        <v>248</v>
      </c>
      <c r="E61" s="122">
        <v>1699.9</v>
      </c>
      <c r="F61" s="122">
        <v>1642</v>
      </c>
      <c r="G61" s="122">
        <f t="shared" si="13"/>
        <v>-57.900000000000091</v>
      </c>
      <c r="H61" s="42">
        <f t="shared" si="2"/>
        <v>0.96593917289252307</v>
      </c>
      <c r="I61" s="122">
        <v>1643</v>
      </c>
      <c r="J61" s="122">
        <v>1609.9</v>
      </c>
      <c r="K61" s="122">
        <f t="shared" si="14"/>
        <v>-33.099999999999909</v>
      </c>
      <c r="L61" s="42">
        <f t="shared" si="3"/>
        <v>0.97985392574558738</v>
      </c>
      <c r="M61" s="122">
        <v>7</v>
      </c>
      <c r="N61" s="122">
        <v>3.5</v>
      </c>
      <c r="O61" s="122">
        <f t="shared" si="15"/>
        <v>-3.5</v>
      </c>
      <c r="P61" s="42">
        <f t="shared" si="4"/>
        <v>0.5</v>
      </c>
      <c r="Q61" s="85">
        <f t="shared" si="20"/>
        <v>49.900000000000091</v>
      </c>
      <c r="R61" s="85">
        <f t="shared" si="20"/>
        <v>28.599999999999909</v>
      </c>
      <c r="S61" s="61">
        <f>R61-Q61</f>
        <v>-21.300000000000182</v>
      </c>
      <c r="T61" s="42">
        <f t="shared" si="5"/>
        <v>0.57314629258516747</v>
      </c>
      <c r="U61" s="29"/>
      <c r="V61" s="29"/>
    </row>
    <row r="62" spans="1:22" s="30" customFormat="1" ht="49.5">
      <c r="A62" s="121" t="s">
        <v>277</v>
      </c>
      <c r="B62" s="121" t="s">
        <v>252</v>
      </c>
      <c r="C62" s="121" t="s">
        <v>251</v>
      </c>
      <c r="D62" s="86" t="s">
        <v>278</v>
      </c>
      <c r="E62" s="122">
        <v>3398.6</v>
      </c>
      <c r="F62" s="122">
        <v>2696.7</v>
      </c>
      <c r="G62" s="122">
        <f t="shared" si="13"/>
        <v>-701.90000000000009</v>
      </c>
      <c r="H62" s="42">
        <f t="shared" si="2"/>
        <v>0.79347378332254459</v>
      </c>
      <c r="I62" s="122">
        <v>2481.6999999999998</v>
      </c>
      <c r="J62" s="122">
        <v>2232.5</v>
      </c>
      <c r="K62" s="122">
        <f t="shared" si="14"/>
        <v>-249.19999999999982</v>
      </c>
      <c r="L62" s="42">
        <f t="shared" si="3"/>
        <v>0.89958496192126369</v>
      </c>
      <c r="M62" s="122">
        <v>670.2</v>
      </c>
      <c r="N62" s="122">
        <v>357.7</v>
      </c>
      <c r="O62" s="122">
        <f t="shared" si="15"/>
        <v>-312.50000000000006</v>
      </c>
      <c r="P62" s="42">
        <f t="shared" si="4"/>
        <v>0.5337212772306773</v>
      </c>
      <c r="Q62" s="85">
        <f t="shared" si="20"/>
        <v>246.70000000000005</v>
      </c>
      <c r="R62" s="85">
        <f t="shared" si="20"/>
        <v>106.49999999999983</v>
      </c>
      <c r="S62" s="61">
        <f t="shared" si="21"/>
        <v>-140.20000000000022</v>
      </c>
      <c r="T62" s="42">
        <f t="shared" si="5"/>
        <v>0.43169841913254886</v>
      </c>
      <c r="U62" s="29"/>
      <c r="V62" s="29"/>
    </row>
    <row r="63" spans="1:22" s="30" customFormat="1" ht="16.5">
      <c r="A63" s="121" t="s">
        <v>233</v>
      </c>
      <c r="B63" s="121" t="s">
        <v>284</v>
      </c>
      <c r="C63" s="121" t="s">
        <v>285</v>
      </c>
      <c r="D63" s="86" t="s">
        <v>286</v>
      </c>
      <c r="E63" s="122">
        <v>49.4</v>
      </c>
      <c r="F63" s="122">
        <v>35.9</v>
      </c>
      <c r="G63" s="122">
        <f t="shared" si="13"/>
        <v>-13.5</v>
      </c>
      <c r="H63" s="42">
        <f t="shared" si="2"/>
        <v>0.72672064777327938</v>
      </c>
      <c r="I63" s="122"/>
      <c r="J63" s="122"/>
      <c r="K63" s="122">
        <f t="shared" si="14"/>
        <v>0</v>
      </c>
      <c r="L63" s="42">
        <f t="shared" si="3"/>
        <v>0</v>
      </c>
      <c r="M63" s="122"/>
      <c r="N63" s="122"/>
      <c r="O63" s="122">
        <f t="shared" si="15"/>
        <v>0</v>
      </c>
      <c r="P63" s="42">
        <f t="shared" si="4"/>
        <v>0</v>
      </c>
      <c r="Q63" s="85">
        <f t="shared" si="20"/>
        <v>49.4</v>
      </c>
      <c r="R63" s="85">
        <f t="shared" si="20"/>
        <v>35.9</v>
      </c>
      <c r="S63" s="61">
        <f>R63-Q63</f>
        <v>-13.5</v>
      </c>
      <c r="T63" s="42">
        <f t="shared" si="5"/>
        <v>0.72672064777327938</v>
      </c>
      <c r="U63" s="29"/>
      <c r="V63" s="29"/>
    </row>
    <row r="64" spans="1:22" s="30" customFormat="1" ht="49.5">
      <c r="A64" s="197" t="s">
        <v>157</v>
      </c>
      <c r="B64" s="197" t="s">
        <v>135</v>
      </c>
      <c r="C64" s="197" t="s">
        <v>136</v>
      </c>
      <c r="D64" s="86" t="s">
        <v>126</v>
      </c>
      <c r="E64" s="122">
        <v>1486.4</v>
      </c>
      <c r="F64" s="122">
        <v>1179</v>
      </c>
      <c r="G64" s="122">
        <f t="shared" si="13"/>
        <v>-307.40000000000009</v>
      </c>
      <c r="H64" s="42">
        <f t="shared" si="2"/>
        <v>0.79319160387513454</v>
      </c>
      <c r="I64" s="122">
        <v>1308.5999999999999</v>
      </c>
      <c r="J64" s="122">
        <v>1085.0999999999999</v>
      </c>
      <c r="K64" s="122">
        <f t="shared" si="14"/>
        <v>-223.5</v>
      </c>
      <c r="L64" s="42">
        <f t="shared" si="3"/>
        <v>0.82920678587803753</v>
      </c>
      <c r="M64" s="122">
        <v>74.8</v>
      </c>
      <c r="N64" s="122">
        <v>53.7</v>
      </c>
      <c r="O64" s="122">
        <f t="shared" si="15"/>
        <v>-21.099999999999994</v>
      </c>
      <c r="P64" s="42">
        <f t="shared" si="4"/>
        <v>0.71791443850267389</v>
      </c>
      <c r="Q64" s="85">
        <f t="shared" si="20"/>
        <v>103.00000000000018</v>
      </c>
      <c r="R64" s="85">
        <f t="shared" si="20"/>
        <v>40.200000000000088</v>
      </c>
      <c r="S64" s="61">
        <f t="shared" si="21"/>
        <v>-62.800000000000097</v>
      </c>
      <c r="T64" s="42">
        <f t="shared" si="5"/>
        <v>0.39029126213592247</v>
      </c>
      <c r="U64" s="29"/>
      <c r="V64" s="29"/>
    </row>
    <row r="65" spans="1:22" s="28" customFormat="1" ht="66">
      <c r="A65" s="121" t="s">
        <v>158</v>
      </c>
      <c r="B65" s="121" t="s">
        <v>137</v>
      </c>
      <c r="C65" s="121" t="s">
        <v>136</v>
      </c>
      <c r="D65" s="86" t="s">
        <v>287</v>
      </c>
      <c r="E65" s="85">
        <v>30</v>
      </c>
      <c r="F65" s="85">
        <v>2.5</v>
      </c>
      <c r="G65" s="122">
        <f t="shared" ref="G65:G76" si="22">F65-E65</f>
        <v>-27.5</v>
      </c>
      <c r="H65" s="42">
        <f t="shared" si="2"/>
        <v>8.3333333333333329E-2</v>
      </c>
      <c r="I65" s="89"/>
      <c r="J65" s="89"/>
      <c r="K65" s="122">
        <f t="shared" si="14"/>
        <v>0</v>
      </c>
      <c r="L65" s="42">
        <f t="shared" si="3"/>
        <v>0</v>
      </c>
      <c r="M65" s="89"/>
      <c r="N65" s="89"/>
      <c r="O65" s="122">
        <f t="shared" si="15"/>
        <v>0</v>
      </c>
      <c r="P65" s="42">
        <f t="shared" si="4"/>
        <v>0</v>
      </c>
      <c r="Q65" s="85">
        <f t="shared" si="20"/>
        <v>30</v>
      </c>
      <c r="R65" s="85">
        <f t="shared" si="20"/>
        <v>2.5</v>
      </c>
      <c r="S65" s="61">
        <f t="shared" si="21"/>
        <v>-27.5</v>
      </c>
      <c r="T65" s="42">
        <f t="shared" si="5"/>
        <v>8.3333333333333329E-2</v>
      </c>
      <c r="U65" s="27"/>
      <c r="V65" s="27"/>
    </row>
    <row r="66" spans="1:22" s="28" customFormat="1" ht="33">
      <c r="A66" s="146" t="s">
        <v>240</v>
      </c>
      <c r="B66" s="146"/>
      <c r="C66" s="146"/>
      <c r="D66" s="147" t="s">
        <v>241</v>
      </c>
      <c r="E66" s="89">
        <f>E67</f>
        <v>333.6</v>
      </c>
      <c r="F66" s="89">
        <f>F67</f>
        <v>246.7</v>
      </c>
      <c r="G66" s="123">
        <f t="shared" si="22"/>
        <v>-86.900000000000034</v>
      </c>
      <c r="H66" s="44">
        <f t="shared" si="2"/>
        <v>0.73950839328537166</v>
      </c>
      <c r="I66" s="89">
        <f>I67</f>
        <v>323.60000000000002</v>
      </c>
      <c r="J66" s="89">
        <f>J67</f>
        <v>244.7</v>
      </c>
      <c r="K66" s="123">
        <f t="shared" si="14"/>
        <v>-78.900000000000034</v>
      </c>
      <c r="L66" s="44">
        <f t="shared" si="3"/>
        <v>0.7561804697156983</v>
      </c>
      <c r="M66" s="89">
        <f>M67</f>
        <v>0</v>
      </c>
      <c r="N66" s="89">
        <f>N67</f>
        <v>0</v>
      </c>
      <c r="O66" s="123">
        <f t="shared" si="15"/>
        <v>0</v>
      </c>
      <c r="P66" s="44">
        <f t="shared" si="4"/>
        <v>0</v>
      </c>
      <c r="Q66" s="89">
        <f t="shared" ref="Q66:R68" si="23">E66-I66-M66</f>
        <v>10</v>
      </c>
      <c r="R66" s="89">
        <f t="shared" si="23"/>
        <v>2</v>
      </c>
      <c r="S66" s="43">
        <f>R66-Q66</f>
        <v>-8</v>
      </c>
      <c r="T66" s="44">
        <f t="shared" si="5"/>
        <v>0.2</v>
      </c>
      <c r="U66" s="27"/>
      <c r="V66" s="27"/>
    </row>
    <row r="67" spans="1:22" s="155" customFormat="1" ht="34.5">
      <c r="A67" s="148" t="s">
        <v>290</v>
      </c>
      <c r="B67" s="148"/>
      <c r="C67" s="148"/>
      <c r="D67" s="149" t="s">
        <v>241</v>
      </c>
      <c r="E67" s="152">
        <f>E68</f>
        <v>333.6</v>
      </c>
      <c r="F67" s="152">
        <f>F68</f>
        <v>246.7</v>
      </c>
      <c r="G67" s="151">
        <f t="shared" si="22"/>
        <v>-86.900000000000034</v>
      </c>
      <c r="H67" s="172">
        <f t="shared" si="2"/>
        <v>0.73950839328537166</v>
      </c>
      <c r="I67" s="152">
        <f>I68</f>
        <v>323.60000000000002</v>
      </c>
      <c r="J67" s="152">
        <f>J68</f>
        <v>244.7</v>
      </c>
      <c r="K67" s="151">
        <f t="shared" si="14"/>
        <v>-78.900000000000034</v>
      </c>
      <c r="L67" s="172">
        <f t="shared" si="3"/>
        <v>0.7561804697156983</v>
      </c>
      <c r="M67" s="152">
        <f>M68</f>
        <v>0</v>
      </c>
      <c r="N67" s="152">
        <f>N68</f>
        <v>0</v>
      </c>
      <c r="O67" s="151">
        <f t="shared" si="15"/>
        <v>0</v>
      </c>
      <c r="P67" s="172">
        <f t="shared" si="4"/>
        <v>0</v>
      </c>
      <c r="Q67" s="152">
        <f t="shared" si="23"/>
        <v>10</v>
      </c>
      <c r="R67" s="152">
        <f t="shared" si="23"/>
        <v>2</v>
      </c>
      <c r="S67" s="153">
        <f>R67-Q67</f>
        <v>-8</v>
      </c>
      <c r="T67" s="172">
        <f t="shared" si="5"/>
        <v>0.2</v>
      </c>
      <c r="U67" s="154"/>
      <c r="V67" s="154"/>
    </row>
    <row r="68" spans="1:22" s="28" customFormat="1" ht="49.5">
      <c r="A68" s="197" t="s">
        <v>242</v>
      </c>
      <c r="B68" s="197" t="s">
        <v>263</v>
      </c>
      <c r="C68" s="197" t="s">
        <v>133</v>
      </c>
      <c r="D68" s="86" t="s">
        <v>221</v>
      </c>
      <c r="E68" s="85">
        <v>333.6</v>
      </c>
      <c r="F68" s="85">
        <v>246.7</v>
      </c>
      <c r="G68" s="122">
        <f t="shared" si="22"/>
        <v>-86.900000000000034</v>
      </c>
      <c r="H68" s="42">
        <f t="shared" si="2"/>
        <v>0.73950839328537166</v>
      </c>
      <c r="I68" s="85">
        <v>323.60000000000002</v>
      </c>
      <c r="J68" s="85">
        <v>244.7</v>
      </c>
      <c r="K68" s="122">
        <f t="shared" si="14"/>
        <v>-78.900000000000034</v>
      </c>
      <c r="L68" s="42">
        <f t="shared" si="3"/>
        <v>0.7561804697156983</v>
      </c>
      <c r="M68" s="89"/>
      <c r="N68" s="89"/>
      <c r="O68" s="122">
        <f t="shared" si="15"/>
        <v>0</v>
      </c>
      <c r="P68" s="42">
        <f t="shared" si="4"/>
        <v>0</v>
      </c>
      <c r="Q68" s="85">
        <f>E68-I68-M68</f>
        <v>10</v>
      </c>
      <c r="R68" s="85">
        <f t="shared" si="23"/>
        <v>2</v>
      </c>
      <c r="S68" s="61">
        <f>R68-Q68</f>
        <v>-8</v>
      </c>
      <c r="T68" s="42">
        <f t="shared" si="5"/>
        <v>0.2</v>
      </c>
      <c r="U68" s="27"/>
      <c r="V68" s="27"/>
    </row>
    <row r="69" spans="1:22" s="28" customFormat="1" ht="33">
      <c r="A69" s="146" t="s">
        <v>254</v>
      </c>
      <c r="B69" s="146"/>
      <c r="C69" s="146"/>
      <c r="D69" s="147" t="s">
        <v>234</v>
      </c>
      <c r="E69" s="123">
        <f>E70</f>
        <v>2235.3000000000002</v>
      </c>
      <c r="F69" s="123">
        <f>F70</f>
        <v>1971.9</v>
      </c>
      <c r="G69" s="123">
        <f t="shared" si="22"/>
        <v>-263.40000000000009</v>
      </c>
      <c r="H69" s="44">
        <f t="shared" si="2"/>
        <v>0.88216346799087364</v>
      </c>
      <c r="I69" s="123">
        <f>I70</f>
        <v>1019.5</v>
      </c>
      <c r="J69" s="123">
        <f>J70</f>
        <v>867.5</v>
      </c>
      <c r="K69" s="123">
        <f t="shared" si="14"/>
        <v>-152</v>
      </c>
      <c r="L69" s="44">
        <f t="shared" si="3"/>
        <v>0.85090730750367827</v>
      </c>
      <c r="M69" s="123">
        <f>M70</f>
        <v>0</v>
      </c>
      <c r="N69" s="123">
        <f>N70</f>
        <v>0</v>
      </c>
      <c r="O69" s="123">
        <f t="shared" ref="O69:O76" si="24">N69-M69</f>
        <v>0</v>
      </c>
      <c r="P69" s="44">
        <f t="shared" si="4"/>
        <v>0</v>
      </c>
      <c r="Q69" s="89">
        <f t="shared" si="20"/>
        <v>1215.8000000000002</v>
      </c>
      <c r="R69" s="89">
        <f t="shared" si="20"/>
        <v>1104.4000000000001</v>
      </c>
      <c r="S69" s="43">
        <f t="shared" si="21"/>
        <v>-111.40000000000009</v>
      </c>
      <c r="T69" s="44">
        <f t="shared" si="5"/>
        <v>0.90837308767889446</v>
      </c>
      <c r="U69" s="27"/>
      <c r="V69" s="27"/>
    </row>
    <row r="70" spans="1:22" s="155" customFormat="1" ht="34.5">
      <c r="A70" s="148" t="s">
        <v>235</v>
      </c>
      <c r="B70" s="148"/>
      <c r="C70" s="148"/>
      <c r="D70" s="149" t="s">
        <v>234</v>
      </c>
      <c r="E70" s="152">
        <f>SUM(E71:E75)</f>
        <v>2235.3000000000002</v>
      </c>
      <c r="F70" s="152">
        <f>SUM(F71:F75)</f>
        <v>1971.9</v>
      </c>
      <c r="G70" s="151">
        <f t="shared" si="22"/>
        <v>-263.40000000000009</v>
      </c>
      <c r="H70" s="172">
        <f t="shared" si="2"/>
        <v>0.88216346799087364</v>
      </c>
      <c r="I70" s="152">
        <f>SUM(I71:I75)</f>
        <v>1019.5</v>
      </c>
      <c r="J70" s="152">
        <f>SUM(J71:J75)</f>
        <v>867.5</v>
      </c>
      <c r="K70" s="151">
        <f t="shared" si="14"/>
        <v>-152</v>
      </c>
      <c r="L70" s="172">
        <f t="shared" si="3"/>
        <v>0.85090730750367827</v>
      </c>
      <c r="M70" s="152">
        <f>SUM(M71:M75)</f>
        <v>0</v>
      </c>
      <c r="N70" s="152">
        <f>SUM(N71:N75)</f>
        <v>0</v>
      </c>
      <c r="O70" s="151">
        <f t="shared" si="24"/>
        <v>0</v>
      </c>
      <c r="P70" s="172">
        <f t="shared" si="4"/>
        <v>0</v>
      </c>
      <c r="Q70" s="152">
        <f t="shared" si="20"/>
        <v>1215.8000000000002</v>
      </c>
      <c r="R70" s="152">
        <f t="shared" si="20"/>
        <v>1104.4000000000001</v>
      </c>
      <c r="S70" s="153">
        <f>R70-Q70</f>
        <v>-111.40000000000009</v>
      </c>
      <c r="T70" s="172">
        <f>IF(Q70=0,0,R70/Q70)</f>
        <v>0.90837308767889446</v>
      </c>
      <c r="U70" s="154"/>
      <c r="V70" s="154"/>
    </row>
    <row r="71" spans="1:22" s="28" customFormat="1" ht="49.5">
      <c r="A71" s="197" t="s">
        <v>236</v>
      </c>
      <c r="B71" s="197" t="s">
        <v>263</v>
      </c>
      <c r="C71" s="197" t="s">
        <v>133</v>
      </c>
      <c r="D71" s="86" t="s">
        <v>221</v>
      </c>
      <c r="E71" s="85">
        <v>1048.0999999999999</v>
      </c>
      <c r="F71" s="85">
        <v>884.7</v>
      </c>
      <c r="G71" s="122">
        <f t="shared" si="22"/>
        <v>-163.39999999999986</v>
      </c>
      <c r="H71" s="42">
        <f t="shared" si="2"/>
        <v>0.8440988455300068</v>
      </c>
      <c r="I71" s="85">
        <v>1019.5</v>
      </c>
      <c r="J71" s="85">
        <v>867.5</v>
      </c>
      <c r="K71" s="122">
        <f t="shared" si="14"/>
        <v>-152</v>
      </c>
      <c r="L71" s="42">
        <f t="shared" si="3"/>
        <v>0.85090730750367827</v>
      </c>
      <c r="M71" s="85"/>
      <c r="N71" s="85"/>
      <c r="O71" s="122">
        <f t="shared" si="24"/>
        <v>0</v>
      </c>
      <c r="P71" s="42">
        <f t="shared" si="4"/>
        <v>0</v>
      </c>
      <c r="Q71" s="85">
        <f t="shared" ref="Q71:R75" si="25">E71-I71-M71</f>
        <v>28.599999999999909</v>
      </c>
      <c r="R71" s="85">
        <f t="shared" si="25"/>
        <v>17.200000000000045</v>
      </c>
      <c r="S71" s="61">
        <f>R71-Q71</f>
        <v>-11.399999999999864</v>
      </c>
      <c r="T71" s="42">
        <f t="shared" si="5"/>
        <v>0.6013986013986049</v>
      </c>
      <c r="U71" s="27"/>
      <c r="V71" s="27"/>
    </row>
    <row r="72" spans="1:22" s="33" customFormat="1" ht="16.5">
      <c r="A72" s="121" t="s">
        <v>237</v>
      </c>
      <c r="B72" s="121" t="s">
        <v>216</v>
      </c>
      <c r="C72" s="121" t="s">
        <v>146</v>
      </c>
      <c r="D72" s="86" t="s">
        <v>217</v>
      </c>
      <c r="E72" s="85">
        <v>100</v>
      </c>
      <c r="F72" s="85"/>
      <c r="G72" s="122">
        <f t="shared" si="22"/>
        <v>-100</v>
      </c>
      <c r="H72" s="42">
        <f t="shared" si="2"/>
        <v>0</v>
      </c>
      <c r="I72" s="85"/>
      <c r="J72" s="85"/>
      <c r="K72" s="122">
        <f t="shared" si="14"/>
        <v>0</v>
      </c>
      <c r="L72" s="42">
        <f t="shared" si="3"/>
        <v>0</v>
      </c>
      <c r="M72" s="85"/>
      <c r="N72" s="85"/>
      <c r="O72" s="122">
        <f t="shared" si="24"/>
        <v>0</v>
      </c>
      <c r="P72" s="42">
        <f t="shared" si="4"/>
        <v>0</v>
      </c>
      <c r="Q72" s="85">
        <f t="shared" si="25"/>
        <v>100</v>
      </c>
      <c r="R72" s="85">
        <f t="shared" si="25"/>
        <v>0</v>
      </c>
      <c r="S72" s="61">
        <f t="shared" si="21"/>
        <v>-100</v>
      </c>
      <c r="T72" s="42">
        <f t="shared" si="5"/>
        <v>0</v>
      </c>
      <c r="U72" s="32"/>
      <c r="V72" s="32"/>
    </row>
    <row r="73" spans="1:22" s="33" customFormat="1" ht="115.5">
      <c r="A73" s="121" t="s">
        <v>421</v>
      </c>
      <c r="B73" s="121" t="s">
        <v>422</v>
      </c>
      <c r="C73" s="196" t="s">
        <v>147</v>
      </c>
      <c r="D73" s="86" t="s">
        <v>423</v>
      </c>
      <c r="E73" s="85">
        <v>400</v>
      </c>
      <c r="F73" s="85">
        <v>400</v>
      </c>
      <c r="G73" s="122">
        <f>F73-E73</f>
        <v>0</v>
      </c>
      <c r="H73" s="42">
        <f>IF(E73=0,0,F73/E73)</f>
        <v>1</v>
      </c>
      <c r="I73" s="85"/>
      <c r="J73" s="85"/>
      <c r="K73" s="122">
        <f>J73-I73</f>
        <v>0</v>
      </c>
      <c r="L73" s="42">
        <f>IF(I73=0,0,J73/I73)</f>
        <v>0</v>
      </c>
      <c r="M73" s="85"/>
      <c r="N73" s="85"/>
      <c r="O73" s="122">
        <f>N73-M73</f>
        <v>0</v>
      </c>
      <c r="P73" s="42">
        <f>IF(M73=0,0,N73/M73)</f>
        <v>0</v>
      </c>
      <c r="Q73" s="85">
        <f>E73-I73-M73</f>
        <v>400</v>
      </c>
      <c r="R73" s="85">
        <f>F73-J73-N73</f>
        <v>400</v>
      </c>
      <c r="S73" s="61">
        <f>R73-Q73</f>
        <v>0</v>
      </c>
      <c r="T73" s="42">
        <f>IF(Q73=0,0,R73/Q73)</f>
        <v>1</v>
      </c>
      <c r="U73" s="32"/>
      <c r="V73" s="32"/>
    </row>
    <row r="74" spans="1:22" s="33" customFormat="1" ht="16.5">
      <c r="A74" s="121" t="s">
        <v>425</v>
      </c>
      <c r="B74" s="121" t="s">
        <v>424</v>
      </c>
      <c r="C74" s="196" t="s">
        <v>147</v>
      </c>
      <c r="D74" s="86" t="s">
        <v>161</v>
      </c>
      <c r="E74" s="85">
        <v>212.2</v>
      </c>
      <c r="F74" s="85">
        <v>212.2</v>
      </c>
      <c r="G74" s="122">
        <f>F74-E74</f>
        <v>0</v>
      </c>
      <c r="H74" s="42">
        <f>IF(E74=0,0,F74/E74)</f>
        <v>1</v>
      </c>
      <c r="I74" s="85"/>
      <c r="J74" s="85"/>
      <c r="K74" s="122">
        <f>J74-I74</f>
        <v>0</v>
      </c>
      <c r="L74" s="42">
        <f>IF(I74=0,0,J74/I74)</f>
        <v>0</v>
      </c>
      <c r="M74" s="85"/>
      <c r="N74" s="85"/>
      <c r="O74" s="122">
        <f>N74-M74</f>
        <v>0</v>
      </c>
      <c r="P74" s="42">
        <f>IF(M74=0,0,N74/M74)</f>
        <v>0</v>
      </c>
      <c r="Q74" s="85">
        <f>E74-I74-M74</f>
        <v>212.2</v>
      </c>
      <c r="R74" s="85">
        <f>F74-J74-N74</f>
        <v>212.2</v>
      </c>
      <c r="S74" s="61">
        <f>R74-Q74</f>
        <v>0</v>
      </c>
      <c r="T74" s="42">
        <f>IF(Q74=0,0,R74/Q74)</f>
        <v>1</v>
      </c>
      <c r="U74" s="32"/>
      <c r="V74" s="32"/>
    </row>
    <row r="75" spans="1:22" s="33" customFormat="1" ht="49.5">
      <c r="A75" s="76" t="s">
        <v>164</v>
      </c>
      <c r="B75" s="76" t="s">
        <v>163</v>
      </c>
      <c r="C75" s="76" t="s">
        <v>147</v>
      </c>
      <c r="D75" s="77" t="s">
        <v>162</v>
      </c>
      <c r="E75" s="85">
        <v>475</v>
      </c>
      <c r="F75" s="85">
        <v>475</v>
      </c>
      <c r="G75" s="122">
        <f t="shared" si="22"/>
        <v>0</v>
      </c>
      <c r="H75" s="42">
        <f t="shared" si="2"/>
        <v>1</v>
      </c>
      <c r="I75" s="85"/>
      <c r="J75" s="85"/>
      <c r="K75" s="122">
        <f t="shared" si="14"/>
        <v>0</v>
      </c>
      <c r="L75" s="42">
        <f t="shared" si="3"/>
        <v>0</v>
      </c>
      <c r="M75" s="85"/>
      <c r="N75" s="85"/>
      <c r="O75" s="122">
        <f t="shared" si="24"/>
        <v>0</v>
      </c>
      <c r="P75" s="42">
        <f t="shared" si="4"/>
        <v>0</v>
      </c>
      <c r="Q75" s="85">
        <f t="shared" si="25"/>
        <v>475</v>
      </c>
      <c r="R75" s="85">
        <f t="shared" si="25"/>
        <v>475</v>
      </c>
      <c r="S75" s="61">
        <f>R75-Q75</f>
        <v>0</v>
      </c>
      <c r="T75" s="42">
        <f t="shared" si="5"/>
        <v>1</v>
      </c>
      <c r="U75" s="32"/>
      <c r="V75" s="32"/>
    </row>
    <row r="76" spans="1:22" s="35" customFormat="1" ht="33">
      <c r="A76" s="66"/>
      <c r="B76" s="75"/>
      <c r="C76" s="75"/>
      <c r="D76" s="78" t="s">
        <v>110</v>
      </c>
      <c r="E76" s="89">
        <f>E16+E41+E66+E69</f>
        <v>126005.20000000001</v>
      </c>
      <c r="F76" s="89">
        <f>F16+F41+F66+F69</f>
        <v>105038.79999999997</v>
      </c>
      <c r="G76" s="123">
        <f t="shared" si="22"/>
        <v>-20966.400000000038</v>
      </c>
      <c r="H76" s="44">
        <f t="shared" si="2"/>
        <v>0.83360686701818631</v>
      </c>
      <c r="I76" s="89">
        <f>I16+I41+I66+I69</f>
        <v>100874.1</v>
      </c>
      <c r="J76" s="89">
        <f>J16+J41+J66+J69</f>
        <v>88973.89999999998</v>
      </c>
      <c r="K76" s="123">
        <f t="shared" si="14"/>
        <v>-11900.200000000026</v>
      </c>
      <c r="L76" s="44">
        <f t="shared" si="3"/>
        <v>0.88202918291216448</v>
      </c>
      <c r="M76" s="89">
        <f>M16+M41+M66+M69</f>
        <v>7797.2000000000007</v>
      </c>
      <c r="N76" s="89">
        <f>N16+N41+N66+N69</f>
        <v>4707.5</v>
      </c>
      <c r="O76" s="123">
        <f t="shared" si="24"/>
        <v>-3089.7000000000007</v>
      </c>
      <c r="P76" s="44">
        <f t="shared" si="4"/>
        <v>0.60374236905555834</v>
      </c>
      <c r="Q76" s="89">
        <f>Q70+Q71</f>
        <v>1244.4000000000001</v>
      </c>
      <c r="R76" s="89">
        <f>R70+R71</f>
        <v>1121.6000000000001</v>
      </c>
      <c r="S76" s="43">
        <f>R76-Q76</f>
        <v>-122.79999999999995</v>
      </c>
      <c r="T76" s="44">
        <f t="shared" si="5"/>
        <v>0.90131790421086466</v>
      </c>
      <c r="U76" s="34"/>
      <c r="V76" s="34"/>
    </row>
    <row r="77" spans="1:22" ht="16.5">
      <c r="A77" s="67"/>
      <c r="B77" s="68"/>
      <c r="C77" s="68"/>
      <c r="D77" s="69"/>
      <c r="E77" s="70"/>
      <c r="F77" s="70"/>
      <c r="G77" s="71"/>
      <c r="H77" s="72"/>
      <c r="I77" s="70"/>
      <c r="J77" s="70"/>
      <c r="K77" s="71"/>
      <c r="L77" s="72"/>
      <c r="M77" s="70"/>
      <c r="N77" s="70"/>
      <c r="O77" s="70"/>
      <c r="P77" s="72"/>
      <c r="Q77" s="71"/>
      <c r="R77" s="71"/>
      <c r="S77" s="70"/>
      <c r="T77" s="72"/>
    </row>
    <row r="78" spans="1:22" s="6" customFormat="1" ht="33" customHeight="1">
      <c r="A78" s="48" t="s">
        <v>89</v>
      </c>
      <c r="B78" s="48"/>
      <c r="C78" s="48"/>
      <c r="D78" s="48"/>
      <c r="E78" s="335" t="s">
        <v>88</v>
      </c>
      <c r="F78" s="335"/>
    </row>
    <row r="79" spans="1:22" ht="16.5">
      <c r="A79" s="333"/>
      <c r="B79" s="334"/>
      <c r="C79" s="334"/>
      <c r="D79" s="334"/>
      <c r="E79" s="73"/>
      <c r="F79" s="74"/>
      <c r="G79" s="74"/>
      <c r="H79" s="74"/>
      <c r="I79" s="74" t="s">
        <v>433</v>
      </c>
      <c r="J79" s="74"/>
      <c r="K79" s="74"/>
      <c r="L79" s="74"/>
      <c r="M79" s="74"/>
      <c r="N79" s="74"/>
      <c r="O79" s="74"/>
      <c r="P79" s="74"/>
      <c r="Q79" s="71"/>
      <c r="R79" s="336"/>
      <c r="S79" s="337"/>
      <c r="T79" s="74"/>
    </row>
    <row r="80" spans="1:22" ht="16.5">
      <c r="A80" s="333"/>
      <c r="B80" s="334"/>
      <c r="C80" s="334"/>
      <c r="D80" s="334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0"/>
      <c r="P80" s="71"/>
      <c r="Q80" s="71"/>
      <c r="R80" s="71"/>
      <c r="S80" s="70"/>
      <c r="T80" s="71"/>
    </row>
    <row r="81" spans="1:1">
      <c r="A81" s="31"/>
    </row>
  </sheetData>
  <autoFilter ref="B13:B78"/>
  <mergeCells count="31">
    <mergeCell ref="M13:P13"/>
    <mergeCell ref="T14:T15"/>
    <mergeCell ref="P14:P15"/>
    <mergeCell ref="O14:O15"/>
    <mergeCell ref="S14:S15"/>
    <mergeCell ref="A80:D80"/>
    <mergeCell ref="A79:D79"/>
    <mergeCell ref="E78:F78"/>
    <mergeCell ref="H14:H15"/>
    <mergeCell ref="F14:F15"/>
    <mergeCell ref="R79:S79"/>
    <mergeCell ref="A8:T8"/>
    <mergeCell ref="L14:L15"/>
    <mergeCell ref="N14:N15"/>
    <mergeCell ref="A13:A15"/>
    <mergeCell ref="D13:D15"/>
    <mergeCell ref="E14:E15"/>
    <mergeCell ref="K14:K15"/>
    <mergeCell ref="Q14:Q15"/>
    <mergeCell ref="R14:R15"/>
    <mergeCell ref="Q12:T12"/>
    <mergeCell ref="J14:J15"/>
    <mergeCell ref="I14:I15"/>
    <mergeCell ref="A9:T9"/>
    <mergeCell ref="M14:M15"/>
    <mergeCell ref="C13:C15"/>
    <mergeCell ref="G14:G15"/>
    <mergeCell ref="B13:B15"/>
    <mergeCell ref="E13:H13"/>
    <mergeCell ref="I13:L13"/>
    <mergeCell ref="Q13:T13"/>
  </mergeCells>
  <phoneticPr fontId="2" type="noConversion"/>
  <printOptions horizontalCentered="1"/>
  <pageMargins left="0.24" right="0" top="0.47244094488188981" bottom="0.19685039370078741" header="0" footer="0"/>
  <pageSetup paperSize="9" scale="60" fitToHeight="5" orientation="landscape" r:id="rId1"/>
  <headerFooter differentFirst="1" alignWithMargins="0">
    <oddHeader>&amp;C&amp;P</oddHeader>
  </headerFooter>
  <cellWatches>
    <cellWatch r="H6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57"/>
  <sheetViews>
    <sheetView tabSelected="1" zoomScaleNormal="100" workbookViewId="0">
      <selection activeCell="C38" sqref="C38"/>
    </sheetView>
  </sheetViews>
  <sheetFormatPr defaultRowHeight="12.75"/>
  <cols>
    <col min="1" max="1" width="92.7109375" style="6" customWidth="1"/>
    <col min="2" max="2" width="16.28515625" style="2" customWidth="1"/>
    <col min="3" max="3" width="12.85546875" style="2" customWidth="1"/>
    <col min="4" max="4" width="14" style="6" customWidth="1"/>
    <col min="5" max="5" width="12.85546875" style="6" customWidth="1"/>
    <col min="6" max="6" width="11.140625" style="6" bestFit="1" customWidth="1"/>
    <col min="7" max="16384" width="9.140625" style="6"/>
  </cols>
  <sheetData>
    <row r="1" spans="1:7" ht="16.5">
      <c r="B1" s="12"/>
      <c r="C1" s="120" t="s">
        <v>120</v>
      </c>
      <c r="D1" s="120"/>
      <c r="E1" s="120"/>
      <c r="G1" s="9"/>
    </row>
    <row r="2" spans="1:7" ht="16.5">
      <c r="A2" s="14"/>
      <c r="B2" s="12"/>
      <c r="C2" s="120" t="s">
        <v>271</v>
      </c>
      <c r="D2" s="120"/>
      <c r="E2" s="120"/>
      <c r="G2" s="14"/>
    </row>
    <row r="3" spans="1:7" ht="16.5">
      <c r="A3" s="16"/>
      <c r="C3" s="120" t="s">
        <v>78</v>
      </c>
      <c r="D3" s="120"/>
      <c r="E3" s="120"/>
      <c r="G3" s="14"/>
    </row>
    <row r="4" spans="1:7" ht="16.5">
      <c r="C4" s="120" t="s">
        <v>399</v>
      </c>
      <c r="D4" s="120"/>
      <c r="E4" s="120"/>
    </row>
    <row r="5" spans="1:7" ht="66.75" customHeight="1">
      <c r="C5" s="40"/>
      <c r="D5" s="40"/>
      <c r="E5" s="40"/>
    </row>
    <row r="6" spans="1:7" ht="16.5" customHeight="1">
      <c r="A6" s="319" t="s">
        <v>268</v>
      </c>
      <c r="B6" s="319"/>
      <c r="C6" s="319"/>
      <c r="D6" s="319"/>
      <c r="E6" s="319"/>
    </row>
    <row r="7" spans="1:7" ht="16.5">
      <c r="A7" s="319" t="s">
        <v>353</v>
      </c>
      <c r="B7" s="319"/>
      <c r="C7" s="319"/>
      <c r="D7" s="319"/>
      <c r="E7" s="319"/>
    </row>
    <row r="8" spans="1:7" ht="14.25">
      <c r="A8" s="339" t="s">
        <v>440</v>
      </c>
      <c r="B8" s="339"/>
      <c r="C8" s="339"/>
      <c r="D8" s="339"/>
      <c r="E8" s="339"/>
    </row>
    <row r="9" spans="1:7" ht="16.5">
      <c r="A9" s="17"/>
      <c r="B9" s="18"/>
      <c r="C9" s="18"/>
      <c r="D9" s="17"/>
      <c r="E9" s="79" t="s">
        <v>149</v>
      </c>
    </row>
    <row r="10" spans="1:7" ht="65.45" customHeight="1">
      <c r="A10" s="4" t="s">
        <v>107</v>
      </c>
      <c r="B10" s="4" t="s">
        <v>441</v>
      </c>
      <c r="C10" s="80" t="s">
        <v>103</v>
      </c>
      <c r="D10" s="4" t="s">
        <v>111</v>
      </c>
      <c r="E10" s="4" t="s">
        <v>105</v>
      </c>
    </row>
    <row r="11" spans="1:7" ht="16.5">
      <c r="A11" s="81" t="s">
        <v>112</v>
      </c>
      <c r="B11" s="60"/>
      <c r="C11" s="82"/>
      <c r="D11" s="83"/>
      <c r="E11" s="84"/>
    </row>
    <row r="12" spans="1:7" ht="16.5">
      <c r="A12" s="97" t="s">
        <v>350</v>
      </c>
      <c r="B12" s="61">
        <f>'Доходи заг.'!B33</f>
        <v>56462.7</v>
      </c>
      <c r="C12" s="61">
        <f>'Доходи заг.'!C33</f>
        <v>58499.5</v>
      </c>
      <c r="D12" s="42">
        <f>IF(B12=0,0,C12/B12)</f>
        <v>1.0360733723325311</v>
      </c>
      <c r="E12" s="85">
        <f t="shared" ref="E12:E24" si="0">SUM(C12-B12)</f>
        <v>2036.8000000000029</v>
      </c>
    </row>
    <row r="13" spans="1:7" ht="16.5">
      <c r="A13" s="98" t="s">
        <v>128</v>
      </c>
      <c r="B13" s="61">
        <f>'Доходи заг.'!B34</f>
        <v>8679.6</v>
      </c>
      <c r="C13" s="61">
        <f>'Доходи заг.'!C34</f>
        <v>8679.6</v>
      </c>
      <c r="D13" s="42">
        <f>IF(B13=0,0,C13/B13)</f>
        <v>1</v>
      </c>
      <c r="E13" s="85">
        <f t="shared" si="0"/>
        <v>0</v>
      </c>
    </row>
    <row r="14" spans="1:7" ht="33">
      <c r="A14" s="142" t="s">
        <v>436</v>
      </c>
      <c r="B14" s="61">
        <f>'Доходи заг.'!B35</f>
        <v>2247.1999999999998</v>
      </c>
      <c r="C14" s="61">
        <f>'Доходи заг.'!C35</f>
        <v>2247.1999999999998</v>
      </c>
      <c r="D14" s="42">
        <f>IF(B14=0,0,C14/B14)</f>
        <v>1</v>
      </c>
      <c r="E14" s="85">
        <f>SUM(C14-B14)</f>
        <v>0</v>
      </c>
    </row>
    <row r="15" spans="1:7" ht="16.5">
      <c r="A15" s="47" t="s">
        <v>81</v>
      </c>
      <c r="B15" s="61">
        <f>'Доходи заг.'!B36</f>
        <v>47599.8</v>
      </c>
      <c r="C15" s="61">
        <f>'Доходи заг.'!C36</f>
        <v>47599.8</v>
      </c>
      <c r="D15" s="42">
        <f>IF(B15=0,0,C15/B15)</f>
        <v>1</v>
      </c>
      <c r="E15" s="85">
        <f t="shared" si="0"/>
        <v>0</v>
      </c>
    </row>
    <row r="16" spans="1:7" ht="49.5">
      <c r="A16" s="142" t="s">
        <v>437</v>
      </c>
      <c r="B16" s="61">
        <f>'Доходи заг.'!B37</f>
        <v>687.7</v>
      </c>
      <c r="C16" s="61">
        <f>'Доходи заг.'!C37</f>
        <v>687.7</v>
      </c>
      <c r="D16" s="42">
        <f>IF(B16=0,0,C16/B16)</f>
        <v>1</v>
      </c>
      <c r="E16" s="85">
        <f t="shared" si="0"/>
        <v>0</v>
      </c>
    </row>
    <row r="17" spans="1:7" ht="49.5">
      <c r="A17" s="47" t="s">
        <v>169</v>
      </c>
      <c r="B17" s="61">
        <f>'Доходи заг.'!B38</f>
        <v>1285</v>
      </c>
      <c r="C17" s="61">
        <f>'Доходи заг.'!C38</f>
        <v>1285</v>
      </c>
      <c r="D17" s="42">
        <f t="shared" ref="D17:D22" si="1">IF(B17=0,0,C17/B17)</f>
        <v>1</v>
      </c>
      <c r="E17" s="85">
        <f t="shared" ref="E17:E22" si="2">SUM(C17-B17)</f>
        <v>0</v>
      </c>
    </row>
    <row r="18" spans="1:7" ht="82.5" hidden="1">
      <c r="A18" s="52" t="s">
        <v>438</v>
      </c>
      <c r="B18" s="61">
        <f>'Доходи заг.'!B39</f>
        <v>0</v>
      </c>
      <c r="C18" s="61">
        <f>'Доходи заг.'!C39</f>
        <v>0</v>
      </c>
      <c r="D18" s="42">
        <f t="shared" si="1"/>
        <v>0</v>
      </c>
      <c r="E18" s="85">
        <f t="shared" si="2"/>
        <v>0</v>
      </c>
    </row>
    <row r="19" spans="1:7" ht="33">
      <c r="A19" s="47" t="s">
        <v>253</v>
      </c>
      <c r="B19" s="61">
        <f>'Доходи заг.'!B40</f>
        <v>704.3</v>
      </c>
      <c r="C19" s="61">
        <f>'Доходи заг.'!C40</f>
        <v>704.3</v>
      </c>
      <c r="D19" s="42">
        <f t="shared" si="1"/>
        <v>1</v>
      </c>
      <c r="E19" s="85">
        <f t="shared" si="2"/>
        <v>0</v>
      </c>
    </row>
    <row r="20" spans="1:7" ht="33">
      <c r="A20" s="47" t="s">
        <v>82</v>
      </c>
      <c r="B20" s="61">
        <f>'Доходи заг.'!B41</f>
        <v>275</v>
      </c>
      <c r="C20" s="61">
        <f>'Доходи заг.'!C41</f>
        <v>275</v>
      </c>
      <c r="D20" s="42">
        <f t="shared" si="1"/>
        <v>1</v>
      </c>
      <c r="E20" s="85">
        <f t="shared" si="2"/>
        <v>0</v>
      </c>
    </row>
    <row r="21" spans="1:7" ht="49.5">
      <c r="A21" s="52" t="s">
        <v>439</v>
      </c>
      <c r="B21" s="61">
        <f>'Доходи заг.'!B42</f>
        <v>837.7</v>
      </c>
      <c r="C21" s="61">
        <f>'Доходи заг.'!C42</f>
        <v>837.7</v>
      </c>
      <c r="D21" s="42">
        <f t="shared" si="1"/>
        <v>1</v>
      </c>
      <c r="E21" s="85">
        <f t="shared" si="2"/>
        <v>0</v>
      </c>
    </row>
    <row r="22" spans="1:7" ht="16.5">
      <c r="A22" s="47" t="s">
        <v>161</v>
      </c>
      <c r="B22" s="61">
        <f>'Доходи заг.'!B43</f>
        <v>3994.8</v>
      </c>
      <c r="C22" s="61">
        <f>'Доходи заг.'!C43</f>
        <v>3972.1</v>
      </c>
      <c r="D22" s="42">
        <f t="shared" si="1"/>
        <v>0.99431761289676568</v>
      </c>
      <c r="E22" s="85">
        <f t="shared" si="2"/>
        <v>-22.700000000000273</v>
      </c>
    </row>
    <row r="23" spans="1:7" ht="33">
      <c r="A23" s="47" t="s">
        <v>261</v>
      </c>
      <c r="B23" s="61">
        <f>'Доходи заг.'!B44</f>
        <v>789.7</v>
      </c>
      <c r="C23" s="61">
        <f>'Доходи заг.'!C44</f>
        <v>789.7</v>
      </c>
      <c r="D23" s="42">
        <f>IF(B23=0,0,C23/B23)</f>
        <v>1</v>
      </c>
      <c r="E23" s="85">
        <f t="shared" si="0"/>
        <v>0</v>
      </c>
    </row>
    <row r="24" spans="1:7" ht="16.5">
      <c r="A24" s="99" t="s">
        <v>100</v>
      </c>
      <c r="B24" s="43">
        <f>SUM(B12:B23)</f>
        <v>123563.5</v>
      </c>
      <c r="C24" s="43">
        <f>SUM(C12:C23)</f>
        <v>125577.60000000001</v>
      </c>
      <c r="D24" s="44">
        <f>IF(B24=0,0,C24/B24)</f>
        <v>1.0163001209904219</v>
      </c>
      <c r="E24" s="89">
        <f t="shared" si="0"/>
        <v>2014.1000000000058</v>
      </c>
      <c r="F24" s="22"/>
    </row>
    <row r="25" spans="1:7" ht="16.5">
      <c r="A25" s="98" t="s">
        <v>84</v>
      </c>
      <c r="B25" s="61"/>
      <c r="C25" s="61">
        <v>16783.900000000001</v>
      </c>
      <c r="D25" s="83"/>
      <c r="E25" s="85"/>
      <c r="G25" s="2"/>
    </row>
    <row r="26" spans="1:7" ht="16.5" hidden="1">
      <c r="A26" s="98" t="s">
        <v>269</v>
      </c>
      <c r="B26" s="61"/>
      <c r="C26" s="61"/>
      <c r="D26" s="90"/>
      <c r="E26" s="90"/>
    </row>
    <row r="27" spans="1:7" s="21" customFormat="1" ht="16.5">
      <c r="A27" s="100" t="s">
        <v>101</v>
      </c>
      <c r="B27" s="43">
        <f>SUM(B24:B26)</f>
        <v>123563.5</v>
      </c>
      <c r="C27" s="43">
        <f>SUM(C24:C26)</f>
        <v>142361.5</v>
      </c>
      <c r="D27" s="88"/>
      <c r="E27" s="89"/>
      <c r="F27" s="20"/>
    </row>
    <row r="28" spans="1:7" ht="16.5">
      <c r="A28" s="91" t="s">
        <v>113</v>
      </c>
      <c r="B28" s="61"/>
      <c r="C28" s="61"/>
      <c r="D28" s="90"/>
      <c r="E28" s="85"/>
      <c r="F28" s="15"/>
    </row>
    <row r="29" spans="1:7" ht="16.5">
      <c r="A29" s="97" t="s">
        <v>398</v>
      </c>
      <c r="B29" s="61">
        <f>+'Видатки заг.'!E16+'Видатки заг.'!E41+'Видатки заг.'!E66+'Видатки заг.'!E71</f>
        <v>124818.00000000001</v>
      </c>
      <c r="C29" s="61">
        <f>+'Видатки заг.'!F16+'Видатки заг.'!F41+'Видатки заг.'!F66+'Видатки заг.'!F71</f>
        <v>103951.59999999998</v>
      </c>
      <c r="D29" s="83">
        <f>C29/B29</f>
        <v>0.83282539377333364</v>
      </c>
      <c r="E29" s="85">
        <f t="shared" ref="E29:E36" si="3">SUM(C29-B29)</f>
        <v>-20866.400000000038</v>
      </c>
    </row>
    <row r="30" spans="1:7" ht="49.5">
      <c r="A30" s="86" t="s">
        <v>423</v>
      </c>
      <c r="B30" s="61">
        <f>'Видатки заг.'!E73</f>
        <v>400</v>
      </c>
      <c r="C30" s="61">
        <f>'Видатки заг.'!F73</f>
        <v>400</v>
      </c>
      <c r="D30" s="83">
        <f>C30/B30</f>
        <v>1</v>
      </c>
      <c r="E30" s="85">
        <f>SUM(C30-B30)</f>
        <v>0</v>
      </c>
    </row>
    <row r="31" spans="1:7" ht="16.5">
      <c r="A31" s="86" t="s">
        <v>161</v>
      </c>
      <c r="B31" s="61">
        <f>'Видатки заг.'!E74</f>
        <v>212.2</v>
      </c>
      <c r="C31" s="61">
        <f>'Видатки заг.'!F74</f>
        <v>212.2</v>
      </c>
      <c r="D31" s="83">
        <f>C31/B31</f>
        <v>1</v>
      </c>
      <c r="E31" s="85">
        <f>SUM(C31-B31)</f>
        <v>0</v>
      </c>
    </row>
    <row r="32" spans="1:7" ht="33">
      <c r="A32" s="101" t="s">
        <v>125</v>
      </c>
      <c r="B32" s="61">
        <f>+'Видатки заг.'!E75</f>
        <v>475</v>
      </c>
      <c r="C32" s="61">
        <f>+'Видатки заг.'!F75</f>
        <v>475</v>
      </c>
      <c r="D32" s="42">
        <f>IF(B32=0,0,C32/B32)</f>
        <v>1</v>
      </c>
      <c r="E32" s="85">
        <f t="shared" si="3"/>
        <v>0</v>
      </c>
      <c r="F32" s="19"/>
    </row>
    <row r="33" spans="1:6" ht="16.5">
      <c r="A33" s="101" t="s">
        <v>150</v>
      </c>
      <c r="B33" s="61">
        <f>+'Видатки заг.'!E72</f>
        <v>100</v>
      </c>
      <c r="C33" s="61">
        <f>+'Видатки заг.'!F72</f>
        <v>0</v>
      </c>
      <c r="D33" s="42">
        <f>IF(B33=0,0,C33/B33)</f>
        <v>0</v>
      </c>
      <c r="E33" s="85">
        <f t="shared" si="3"/>
        <v>-100</v>
      </c>
    </row>
    <row r="34" spans="1:6" s="21" customFormat="1" ht="16.5">
      <c r="A34" s="87" t="s">
        <v>151</v>
      </c>
      <c r="B34" s="43">
        <f>SUM(B29:B33)</f>
        <v>126005.20000000001</v>
      </c>
      <c r="C34" s="43">
        <f>SUM(C29:C33)</f>
        <v>105038.79999999997</v>
      </c>
      <c r="D34" s="44">
        <f>IF(B34=0,0,C34/B34)</f>
        <v>0.83360686701818631</v>
      </c>
      <c r="E34" s="89">
        <f t="shared" si="3"/>
        <v>-20966.400000000038</v>
      </c>
    </row>
    <row r="35" spans="1:6" ht="18" hidden="1" customHeight="1">
      <c r="A35" s="98" t="s">
        <v>256</v>
      </c>
      <c r="B35" s="46"/>
      <c r="C35" s="46"/>
      <c r="D35" s="83" t="e">
        <f>C35/B35</f>
        <v>#DIV/0!</v>
      </c>
      <c r="E35" s="96">
        <f t="shared" si="3"/>
        <v>0</v>
      </c>
    </row>
    <row r="36" spans="1:6" ht="16.5">
      <c r="A36" s="98" t="s">
        <v>255</v>
      </c>
      <c r="B36" s="61">
        <v>11356</v>
      </c>
      <c r="C36" s="61">
        <v>2219.9</v>
      </c>
      <c r="D36" s="42">
        <f>IF(B36=0,0,C36/B36)</f>
        <v>0.19548256428319832</v>
      </c>
      <c r="E36" s="85">
        <f t="shared" si="3"/>
        <v>-9136.1</v>
      </c>
    </row>
    <row r="37" spans="1:6" ht="16.5">
      <c r="A37" s="98" t="s">
        <v>434</v>
      </c>
      <c r="B37" s="61"/>
      <c r="C37" s="61">
        <f>+C27-C34-C36</f>
        <v>35102.800000000025</v>
      </c>
      <c r="D37" s="90"/>
      <c r="E37" s="85"/>
      <c r="F37" s="19"/>
    </row>
    <row r="38" spans="1:6" ht="16.5">
      <c r="A38" s="98" t="s">
        <v>349</v>
      </c>
      <c r="B38" s="61"/>
      <c r="C38" s="61">
        <v>35080</v>
      </c>
      <c r="D38" s="90"/>
      <c r="E38" s="85"/>
      <c r="F38" s="19"/>
    </row>
    <row r="39" spans="1:6" ht="16.5">
      <c r="A39" s="98" t="s">
        <v>99</v>
      </c>
      <c r="B39" s="61"/>
      <c r="C39" s="61">
        <v>22.8</v>
      </c>
      <c r="D39" s="90"/>
      <c r="E39" s="85"/>
      <c r="F39" s="19"/>
    </row>
    <row r="40" spans="1:6" s="21" customFormat="1" ht="16.5" hidden="1">
      <c r="A40" s="87" t="s">
        <v>114</v>
      </c>
      <c r="B40" s="43">
        <f>SUM(B34:B37)</f>
        <v>137361.20000000001</v>
      </c>
      <c r="C40" s="43">
        <f>SUM(C34:C39)</f>
        <v>177464.3</v>
      </c>
      <c r="D40" s="88">
        <f>C40/B40</f>
        <v>1.2919536230027109</v>
      </c>
      <c r="E40" s="89">
        <f>SUM(C40-B40)</f>
        <v>40103.099999999977</v>
      </c>
    </row>
    <row r="41" spans="1:6" ht="16.5">
      <c r="A41" s="65"/>
      <c r="B41" s="56"/>
      <c r="C41" s="56"/>
      <c r="D41" s="56"/>
      <c r="E41" s="93"/>
    </row>
    <row r="42" spans="1:6" ht="33" customHeight="1">
      <c r="A42" s="48" t="s">
        <v>87</v>
      </c>
      <c r="B42" s="335" t="s">
        <v>88</v>
      </c>
      <c r="C42" s="335"/>
      <c r="D42" s="48"/>
      <c r="E42" s="48"/>
      <c r="F42" s="48"/>
    </row>
    <row r="43" spans="1:6" ht="16.5">
      <c r="A43" s="93"/>
      <c r="B43" s="58"/>
      <c r="C43" s="58"/>
      <c r="D43" s="94"/>
      <c r="E43" s="93"/>
    </row>
    <row r="44" spans="1:6" ht="16.5">
      <c r="A44" s="95"/>
      <c r="B44" s="338"/>
      <c r="C44" s="338"/>
      <c r="D44" s="93"/>
      <c r="E44" s="93"/>
    </row>
    <row r="45" spans="1:6" ht="16.5">
      <c r="A45" s="93"/>
      <c r="B45" s="58"/>
      <c r="C45" s="58"/>
      <c r="D45" s="102"/>
      <c r="E45" s="93"/>
    </row>
    <row r="46" spans="1:6">
      <c r="A46" s="8"/>
      <c r="B46" s="3"/>
      <c r="C46" s="3"/>
      <c r="D46" s="8"/>
      <c r="E46" s="8"/>
    </row>
    <row r="47" spans="1:6">
      <c r="A47" s="8"/>
      <c r="B47" s="3"/>
      <c r="C47" s="3"/>
      <c r="D47" s="8"/>
      <c r="E47" s="8"/>
    </row>
    <row r="48" spans="1:6">
      <c r="A48" s="8"/>
      <c r="B48" s="3"/>
      <c r="C48" s="3"/>
      <c r="D48" s="8"/>
      <c r="E48" s="8"/>
    </row>
    <row r="49" spans="1:5">
      <c r="A49" s="8"/>
      <c r="B49" s="3"/>
      <c r="C49" s="3"/>
      <c r="D49" s="8"/>
      <c r="E49" s="8"/>
    </row>
    <row r="50" spans="1:5">
      <c r="A50" s="8"/>
      <c r="B50" s="3"/>
      <c r="C50" s="3"/>
      <c r="D50" s="8"/>
      <c r="E50" s="8"/>
    </row>
    <row r="52" spans="1:5">
      <c r="C52" s="23"/>
    </row>
    <row r="53" spans="1:5">
      <c r="C53" s="23"/>
    </row>
    <row r="54" spans="1:5">
      <c r="C54" s="23"/>
    </row>
    <row r="55" spans="1:5">
      <c r="C55" s="23"/>
    </row>
    <row r="56" spans="1:5">
      <c r="C56" s="23"/>
    </row>
    <row r="57" spans="1:5">
      <c r="C57" s="23"/>
    </row>
  </sheetData>
  <mergeCells count="5">
    <mergeCell ref="B44:C44"/>
    <mergeCell ref="A7:E7"/>
    <mergeCell ref="A8:E8"/>
    <mergeCell ref="A6:E6"/>
    <mergeCell ref="B42:C42"/>
  </mergeCells>
  <phoneticPr fontId="2" type="noConversion"/>
  <printOptions horizontalCentered="1"/>
  <pageMargins left="0.59055118110236227" right="0.19685039370078741" top="0.19685039370078741" bottom="0.35433070866141736" header="0" footer="0"/>
  <pageSetup paperSize="9" scale="6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37" zoomScaleNormal="100" workbookViewId="0">
      <selection activeCell="C60" sqref="C60:C61"/>
    </sheetView>
  </sheetViews>
  <sheetFormatPr defaultRowHeight="12.75"/>
  <cols>
    <col min="1" max="1" width="89.5703125" style="1" customWidth="1"/>
    <col min="2" max="2" width="16" style="1" customWidth="1"/>
    <col min="3" max="3" width="9.140625" style="1"/>
    <col min="4" max="4" width="10" style="1" bestFit="1" customWidth="1"/>
    <col min="5" max="5" width="10.7109375" style="1" customWidth="1"/>
    <col min="6" max="6" width="9.140625" style="1"/>
    <col min="7" max="7" width="9.28515625" style="1" bestFit="1" customWidth="1"/>
    <col min="8" max="16384" width="9.140625" style="1"/>
  </cols>
  <sheetData>
    <row r="1" spans="1:6" ht="16.5">
      <c r="B1" s="119"/>
      <c r="C1" s="120" t="s">
        <v>351</v>
      </c>
      <c r="D1" s="119"/>
      <c r="E1" s="119"/>
      <c r="F1" s="187"/>
    </row>
    <row r="2" spans="1:6" ht="16.5">
      <c r="B2" s="119"/>
      <c r="C2" s="120" t="s">
        <v>271</v>
      </c>
      <c r="D2" s="119"/>
      <c r="E2" s="119"/>
      <c r="F2" s="187"/>
    </row>
    <row r="3" spans="1:6" ht="16.5">
      <c r="B3" s="119"/>
      <c r="C3" s="120" t="s">
        <v>78</v>
      </c>
      <c r="D3" s="119"/>
      <c r="E3" s="119"/>
      <c r="F3" s="187"/>
    </row>
    <row r="4" spans="1:6" ht="16.5">
      <c r="B4" s="119"/>
      <c r="C4" s="120" t="s">
        <v>399</v>
      </c>
      <c r="D4" s="119"/>
      <c r="E4" s="119"/>
      <c r="F4" s="187"/>
    </row>
    <row r="5" spans="1:6">
      <c r="C5" s="10"/>
      <c r="D5" s="10"/>
      <c r="E5" s="10"/>
      <c r="F5" s="187"/>
    </row>
    <row r="6" spans="1:6">
      <c r="C6" s="10"/>
      <c r="D6" s="10"/>
      <c r="E6" s="10"/>
      <c r="F6" s="187"/>
    </row>
    <row r="7" spans="1:6">
      <c r="C7" s="10"/>
      <c r="D7" s="10"/>
      <c r="E7" s="10"/>
      <c r="F7" s="187"/>
    </row>
    <row r="8" spans="1:6" ht="16.5">
      <c r="A8" s="340" t="s">
        <v>268</v>
      </c>
      <c r="B8" s="340"/>
      <c r="C8" s="340"/>
      <c r="D8" s="340"/>
      <c r="E8" s="340"/>
      <c r="F8" s="187"/>
    </row>
    <row r="9" spans="1:6" ht="16.5">
      <c r="A9" s="340" t="s">
        <v>96</v>
      </c>
      <c r="B9" s="340"/>
      <c r="C9" s="340"/>
      <c r="D9" s="340"/>
      <c r="E9" s="340"/>
    </row>
    <row r="10" spans="1:6" ht="16.5">
      <c r="A10" s="340" t="s">
        <v>440</v>
      </c>
      <c r="B10" s="340"/>
      <c r="C10" s="340"/>
      <c r="D10" s="340"/>
      <c r="E10" s="340"/>
    </row>
    <row r="11" spans="1:6" ht="30" customHeight="1">
      <c r="E11" s="103" t="s">
        <v>149</v>
      </c>
    </row>
    <row r="12" spans="1:6" ht="38.25">
      <c r="A12" s="5" t="s">
        <v>107</v>
      </c>
      <c r="B12" s="4" t="s">
        <v>400</v>
      </c>
      <c r="C12" s="5" t="s">
        <v>103</v>
      </c>
      <c r="D12" s="5" t="s">
        <v>111</v>
      </c>
      <c r="E12" s="5" t="s">
        <v>105</v>
      </c>
    </row>
    <row r="13" spans="1:6" ht="16.5">
      <c r="A13" s="107" t="s">
        <v>347</v>
      </c>
      <c r="B13" s="108"/>
      <c r="C13" s="109"/>
      <c r="D13" s="110"/>
      <c r="E13" s="109"/>
    </row>
    <row r="14" spans="1:6" ht="16.5">
      <c r="A14" s="86" t="s">
        <v>85</v>
      </c>
      <c r="B14" s="92">
        <v>48.5</v>
      </c>
      <c r="C14" s="92">
        <v>36.1</v>
      </c>
      <c r="D14" s="42">
        <f>IF(B14=0,0,C14/B14)</f>
        <v>0.74432989690721651</v>
      </c>
      <c r="E14" s="96">
        <f>SUM(C14-B14)</f>
        <v>-12.399999999999999</v>
      </c>
    </row>
    <row r="15" spans="1:6" ht="16.5">
      <c r="A15" s="86" t="s">
        <v>115</v>
      </c>
      <c r="B15" s="104">
        <v>4247.3</v>
      </c>
      <c r="C15" s="104">
        <v>2981.9</v>
      </c>
      <c r="D15" s="42">
        <f>IF(B15=0,0,C15/B15)</f>
        <v>0.70206955006710148</v>
      </c>
      <c r="E15" s="96">
        <f>SUM(C15-B15)</f>
        <v>-1265.4000000000001</v>
      </c>
    </row>
    <row r="16" spans="1:6" ht="33">
      <c r="A16" s="86" t="s">
        <v>86</v>
      </c>
      <c r="B16" s="118"/>
      <c r="C16" s="60">
        <v>-14.3</v>
      </c>
      <c r="D16" s="42">
        <f>IF(B16=0,0,C16/B16)</f>
        <v>0</v>
      </c>
      <c r="E16" s="96">
        <f>SUM(C16-B16)</f>
        <v>-14.3</v>
      </c>
    </row>
    <row r="17" spans="1:6" ht="49.5">
      <c r="A17" s="204" t="s">
        <v>442</v>
      </c>
      <c r="B17" s="118"/>
      <c r="C17" s="46">
        <v>13</v>
      </c>
      <c r="D17" s="42">
        <f>IF(B17=0,0,C17/B17)</f>
        <v>0</v>
      </c>
      <c r="E17" s="96">
        <f>SUM(C17-B17)</f>
        <v>13</v>
      </c>
    </row>
    <row r="18" spans="1:6" ht="16.5">
      <c r="A18" s="116" t="s">
        <v>106</v>
      </c>
      <c r="B18" s="173">
        <f>SUM(B14:B17)</f>
        <v>4295.8</v>
      </c>
      <c r="C18" s="173">
        <f>SUM(C14:C17)</f>
        <v>3016.7</v>
      </c>
      <c r="D18" s="44">
        <f>IF(B18=0,0,C18/B18)</f>
        <v>0.70224405233018294</v>
      </c>
      <c r="E18" s="173">
        <f>SUM(C18-B18)</f>
        <v>-1279.1000000000004</v>
      </c>
    </row>
    <row r="19" spans="1:6" ht="16.5">
      <c r="A19" s="116"/>
      <c r="B19" s="173"/>
      <c r="C19" s="173"/>
      <c r="D19" s="44"/>
      <c r="E19" s="173"/>
    </row>
    <row r="20" spans="1:6" ht="16.5">
      <c r="A20" s="98" t="s">
        <v>255</v>
      </c>
      <c r="B20" s="61">
        <v>11356</v>
      </c>
      <c r="C20" s="61">
        <v>2219.9</v>
      </c>
      <c r="D20" s="42">
        <f>IF(B20=0,0,C20/B20)</f>
        <v>0.19548256428319832</v>
      </c>
      <c r="E20" s="96">
        <f>SUM(C20-B20)</f>
        <v>-9136.1</v>
      </c>
    </row>
    <row r="21" spans="1:6" ht="16.5">
      <c r="A21" s="115" t="s">
        <v>97</v>
      </c>
      <c r="B21" s="96"/>
      <c r="C21" s="46">
        <v>1116.4000000000001</v>
      </c>
      <c r="D21" s="174"/>
      <c r="E21" s="175"/>
      <c r="F21" s="188"/>
    </row>
    <row r="22" spans="1:6" ht="16.5">
      <c r="A22" s="116" t="s">
        <v>98</v>
      </c>
      <c r="B22" s="173">
        <f>SUM(B18:B21)</f>
        <v>15651.8</v>
      </c>
      <c r="C22" s="173">
        <f>SUM(C18:C21)</f>
        <v>6353</v>
      </c>
      <c r="D22" s="176"/>
      <c r="E22" s="177"/>
    </row>
    <row r="23" spans="1:6" ht="16.5">
      <c r="A23" s="116"/>
      <c r="B23" s="173"/>
      <c r="C23" s="173"/>
      <c r="D23" s="176"/>
      <c r="E23" s="177"/>
    </row>
    <row r="24" spans="1:6" ht="16.5">
      <c r="A24" s="107" t="s">
        <v>348</v>
      </c>
      <c r="B24" s="96"/>
      <c r="C24" s="96"/>
      <c r="D24" s="174"/>
      <c r="E24" s="175"/>
    </row>
    <row r="25" spans="1:6" ht="17.25">
      <c r="A25" s="149" t="s">
        <v>175</v>
      </c>
      <c r="B25" s="151">
        <f>SUM(B26:B37)</f>
        <v>7393.8</v>
      </c>
      <c r="C25" s="151">
        <f>SUM(C26:C37)</f>
        <v>2228.4</v>
      </c>
      <c r="D25" s="172">
        <f t="shared" ref="D25:D55" si="0">IF(B25=0,0,C25/B25)</f>
        <v>0.30138764911141769</v>
      </c>
      <c r="E25" s="178">
        <f t="shared" ref="E25:E55" si="1">SUM(C25-B25)</f>
        <v>-5165.3999999999996</v>
      </c>
    </row>
    <row r="26" spans="1:6" ht="49.5">
      <c r="A26" s="86" t="s">
        <v>177</v>
      </c>
      <c r="B26" s="122">
        <v>80</v>
      </c>
      <c r="C26" s="122">
        <v>24.9</v>
      </c>
      <c r="D26" s="42">
        <f t="shared" si="0"/>
        <v>0.31124999999999997</v>
      </c>
      <c r="E26" s="96">
        <f t="shared" si="1"/>
        <v>-55.1</v>
      </c>
    </row>
    <row r="27" spans="1:6" ht="16.5">
      <c r="A27" s="86" t="s">
        <v>401</v>
      </c>
      <c r="B27" s="122">
        <v>4.9000000000000004</v>
      </c>
      <c r="C27" s="122">
        <v>2.2000000000000002</v>
      </c>
      <c r="D27" s="42">
        <f>IF(B27=0,0,C27/B27)</f>
        <v>0.44897959183673469</v>
      </c>
      <c r="E27" s="96">
        <f>SUM(C27-B27)</f>
        <v>-2.7</v>
      </c>
    </row>
    <row r="28" spans="1:6" ht="33">
      <c r="A28" s="205" t="s">
        <v>166</v>
      </c>
      <c r="B28" s="122">
        <v>132.69999999999999</v>
      </c>
      <c r="C28" s="122"/>
      <c r="D28" s="42">
        <f>IF(B28=0,0,C28/B28)</f>
        <v>0</v>
      </c>
      <c r="E28" s="96">
        <f>SUM(C28-B28)</f>
        <v>-132.69999999999999</v>
      </c>
    </row>
    <row r="29" spans="1:6" ht="33">
      <c r="A29" s="86" t="s">
        <v>201</v>
      </c>
      <c r="B29" s="122">
        <v>634</v>
      </c>
      <c r="C29" s="122">
        <v>360.4</v>
      </c>
      <c r="D29" s="42">
        <f t="shared" si="0"/>
        <v>0.56845425867507882</v>
      </c>
      <c r="E29" s="96">
        <f t="shared" si="1"/>
        <v>-273.60000000000002</v>
      </c>
    </row>
    <row r="30" spans="1:6" ht="16.5">
      <c r="A30" s="86" t="s">
        <v>208</v>
      </c>
      <c r="B30" s="122">
        <v>439.2</v>
      </c>
      <c r="C30" s="122">
        <v>319.2</v>
      </c>
      <c r="D30" s="42">
        <f t="shared" si="0"/>
        <v>0.72677595628415304</v>
      </c>
      <c r="E30" s="96">
        <f t="shared" si="1"/>
        <v>-120</v>
      </c>
    </row>
    <row r="31" spans="1:6" ht="16.5">
      <c r="A31" s="86" t="s">
        <v>211</v>
      </c>
      <c r="B31" s="122">
        <v>1189.5999999999999</v>
      </c>
      <c r="C31" s="122">
        <v>1189.5999999999999</v>
      </c>
      <c r="D31" s="42">
        <f>IF(B31=0,0,C31/B31)</f>
        <v>1</v>
      </c>
      <c r="E31" s="96">
        <f>SUM(C31-B31)</f>
        <v>0</v>
      </c>
    </row>
    <row r="32" spans="1:6" ht="16.5">
      <c r="A32" s="86" t="s">
        <v>90</v>
      </c>
      <c r="B32" s="122">
        <v>49.9</v>
      </c>
      <c r="C32" s="122"/>
      <c r="D32" s="42">
        <f t="shared" si="0"/>
        <v>0</v>
      </c>
      <c r="E32" s="96">
        <f t="shared" si="1"/>
        <v>-49.9</v>
      </c>
    </row>
    <row r="33" spans="1:5" ht="16.5">
      <c r="A33" s="142" t="s">
        <v>91</v>
      </c>
      <c r="B33" s="122">
        <v>400</v>
      </c>
      <c r="C33" s="122"/>
      <c r="D33" s="42">
        <f t="shared" si="0"/>
        <v>0</v>
      </c>
      <c r="E33" s="96">
        <f t="shared" si="1"/>
        <v>-400</v>
      </c>
    </row>
    <row r="34" spans="1:5" ht="16.5">
      <c r="A34" s="205" t="s">
        <v>443</v>
      </c>
      <c r="B34" s="122">
        <v>901.7</v>
      </c>
      <c r="C34" s="122">
        <v>34</v>
      </c>
      <c r="D34" s="42">
        <f>IF(B34=0,0,C34/B34)</f>
        <v>3.7706554286348004E-2</v>
      </c>
      <c r="E34" s="96">
        <f>SUM(C34-B34)</f>
        <v>-867.7</v>
      </c>
    </row>
    <row r="35" spans="1:5" ht="16.5">
      <c r="A35" s="142" t="s">
        <v>92</v>
      </c>
      <c r="B35" s="122">
        <v>1800</v>
      </c>
      <c r="C35" s="122"/>
      <c r="D35" s="42">
        <f>IF(B35=0,0,C35/B35)</f>
        <v>0</v>
      </c>
      <c r="E35" s="96">
        <f>SUM(C35-B35)</f>
        <v>-1800</v>
      </c>
    </row>
    <row r="36" spans="1:5" ht="16.5">
      <c r="A36" s="142" t="s">
        <v>93</v>
      </c>
      <c r="B36" s="122">
        <v>1713.3</v>
      </c>
      <c r="C36" s="122">
        <v>298.10000000000002</v>
      </c>
      <c r="D36" s="42">
        <f t="shared" si="0"/>
        <v>0.17399171190100976</v>
      </c>
      <c r="E36" s="96">
        <f t="shared" si="1"/>
        <v>-1415.1999999999998</v>
      </c>
    </row>
    <row r="37" spans="1:5" ht="16.5">
      <c r="A37" s="86" t="s">
        <v>94</v>
      </c>
      <c r="B37" s="122">
        <v>48.5</v>
      </c>
      <c r="C37" s="122"/>
      <c r="D37" s="42">
        <f t="shared" si="0"/>
        <v>0</v>
      </c>
      <c r="E37" s="96">
        <f t="shared" si="1"/>
        <v>-48.5</v>
      </c>
    </row>
    <row r="38" spans="1:5" ht="34.5">
      <c r="A38" s="149" t="s">
        <v>218</v>
      </c>
      <c r="B38" s="151">
        <f>SUM(B39:B53)</f>
        <v>8697.9</v>
      </c>
      <c r="C38" s="151">
        <f>SUM(C39:C53)</f>
        <v>2924.1</v>
      </c>
      <c r="D38" s="172">
        <f t="shared" si="0"/>
        <v>0.33618459628186115</v>
      </c>
      <c r="E38" s="178">
        <f t="shared" si="1"/>
        <v>-5773.7999999999993</v>
      </c>
    </row>
    <row r="39" spans="1:5" ht="16.5">
      <c r="A39" s="86" t="s">
        <v>180</v>
      </c>
      <c r="B39" s="122">
        <v>991.5</v>
      </c>
      <c r="C39" s="122">
        <v>634.79999999999995</v>
      </c>
      <c r="D39" s="42">
        <f t="shared" si="0"/>
        <v>0.64024205748865348</v>
      </c>
      <c r="E39" s="96">
        <f t="shared" si="1"/>
        <v>-356.70000000000005</v>
      </c>
    </row>
    <row r="40" spans="1:5" ht="16.5">
      <c r="A40" s="86" t="s">
        <v>182</v>
      </c>
      <c r="B40" s="122">
        <v>1727.8</v>
      </c>
      <c r="C40" s="122">
        <v>854.6</v>
      </c>
      <c r="D40" s="42">
        <f t="shared" si="0"/>
        <v>0.4946174325732145</v>
      </c>
      <c r="E40" s="96">
        <f t="shared" si="1"/>
        <v>-873.19999999999993</v>
      </c>
    </row>
    <row r="41" spans="1:5" ht="16.5">
      <c r="A41" s="150" t="s">
        <v>274</v>
      </c>
      <c r="B41" s="122">
        <v>57</v>
      </c>
      <c r="C41" s="122">
        <v>57</v>
      </c>
      <c r="D41" s="42">
        <f t="shared" si="0"/>
        <v>1</v>
      </c>
      <c r="E41" s="96">
        <f t="shared" si="1"/>
        <v>0</v>
      </c>
    </row>
    <row r="42" spans="1:5" ht="33">
      <c r="A42" s="86" t="s">
        <v>403</v>
      </c>
      <c r="B42" s="122">
        <v>3788.6</v>
      </c>
      <c r="C42" s="122">
        <v>278.5</v>
      </c>
      <c r="D42" s="42">
        <f>IF(B42=0,0,C42/B42)</f>
        <v>7.3510003695296422E-2</v>
      </c>
      <c r="E42" s="96">
        <f>SUM(C42-B42)</f>
        <v>-3510.1</v>
      </c>
    </row>
    <row r="43" spans="1:5" ht="33">
      <c r="A43" s="150" t="s">
        <v>402</v>
      </c>
      <c r="B43" s="122">
        <v>0.2</v>
      </c>
      <c r="C43" s="122"/>
      <c r="D43" s="42">
        <f>IF(B43=0,0,C43/B43)</f>
        <v>0</v>
      </c>
      <c r="E43" s="96">
        <f>SUM(C43-B43)</f>
        <v>-0.2</v>
      </c>
    </row>
    <row r="44" spans="1:5" ht="16.5">
      <c r="A44" s="86" t="s">
        <v>275</v>
      </c>
      <c r="B44" s="122">
        <v>86.9</v>
      </c>
      <c r="C44" s="122">
        <v>19.2</v>
      </c>
      <c r="D44" s="42">
        <f t="shared" si="0"/>
        <v>0.22094361334867663</v>
      </c>
      <c r="E44" s="96">
        <f t="shared" si="1"/>
        <v>-67.7</v>
      </c>
    </row>
    <row r="45" spans="1:5" ht="49.5">
      <c r="A45" s="205" t="s">
        <v>444</v>
      </c>
      <c r="B45" s="122">
        <v>34</v>
      </c>
      <c r="C45" s="122">
        <v>22.7</v>
      </c>
      <c r="D45" s="42">
        <f>IF(B45=0,0,C45/B45)</f>
        <v>0.66764705882352937</v>
      </c>
      <c r="E45" s="96">
        <f>SUM(C45-B45)</f>
        <v>-11.3</v>
      </c>
    </row>
    <row r="46" spans="1:5" ht="49.5">
      <c r="A46" s="205" t="s">
        <v>445</v>
      </c>
      <c r="B46" s="122">
        <v>279.5</v>
      </c>
      <c r="C46" s="122">
        <v>177.4</v>
      </c>
      <c r="D46" s="42">
        <f>IF(B46=0,0,C46/B46)</f>
        <v>0.63470483005366729</v>
      </c>
      <c r="E46" s="96">
        <f>SUM(C46-B46)</f>
        <v>-102.1</v>
      </c>
    </row>
    <row r="47" spans="1:5" ht="33">
      <c r="A47" s="86" t="s">
        <v>194</v>
      </c>
      <c r="B47" s="122">
        <v>86.5</v>
      </c>
      <c r="C47" s="122"/>
      <c r="D47" s="42">
        <f>IF(B47=0,0,C47/B47)</f>
        <v>0</v>
      </c>
      <c r="E47" s="96">
        <f>SUM(C47-B47)</f>
        <v>-86.5</v>
      </c>
    </row>
    <row r="48" spans="1:5" ht="49.5">
      <c r="A48" s="205" t="s">
        <v>418</v>
      </c>
      <c r="B48" s="122">
        <v>14.5</v>
      </c>
      <c r="C48" s="122"/>
      <c r="D48" s="42">
        <f>IF(B48=0,0,C48/B48)</f>
        <v>0</v>
      </c>
      <c r="E48" s="96">
        <f>SUM(C48-B48)</f>
        <v>-14.5</v>
      </c>
    </row>
    <row r="49" spans="1:8" ht="16.5">
      <c r="A49" s="86" t="s">
        <v>248</v>
      </c>
      <c r="B49" s="122">
        <v>68.2</v>
      </c>
      <c r="C49" s="122">
        <v>39.6</v>
      </c>
      <c r="D49" s="42">
        <f t="shared" si="0"/>
        <v>0.58064516129032262</v>
      </c>
      <c r="E49" s="96">
        <f t="shared" si="1"/>
        <v>-28.6</v>
      </c>
    </row>
    <row r="50" spans="1:8" ht="33">
      <c r="A50" s="86" t="s">
        <v>278</v>
      </c>
      <c r="B50" s="122">
        <v>106.1</v>
      </c>
      <c r="C50" s="122">
        <v>16.7</v>
      </c>
      <c r="D50" s="42">
        <f t="shared" si="0"/>
        <v>0.15739868049010367</v>
      </c>
      <c r="E50" s="96">
        <f t="shared" si="1"/>
        <v>-89.399999999999991</v>
      </c>
    </row>
    <row r="51" spans="1:8" ht="33">
      <c r="A51" s="86" t="s">
        <v>126</v>
      </c>
      <c r="B51" s="122">
        <v>22.9</v>
      </c>
      <c r="C51" s="122">
        <v>18.5</v>
      </c>
      <c r="D51" s="42">
        <f>IF(B51=0,0,C51/B51)</f>
        <v>0.80786026200873362</v>
      </c>
      <c r="E51" s="96">
        <f>SUM(C51-B51)</f>
        <v>-4.3999999999999986</v>
      </c>
    </row>
    <row r="52" spans="1:8" ht="16.5">
      <c r="A52" s="205" t="s">
        <v>446</v>
      </c>
      <c r="B52" s="122">
        <v>1400.2</v>
      </c>
      <c r="C52" s="122">
        <v>805.1</v>
      </c>
      <c r="D52" s="42">
        <f>IF(B52=0,0,C52/B52)</f>
        <v>0.57498928724467935</v>
      </c>
      <c r="E52" s="96">
        <f>SUM(C52-B52)</f>
        <v>-595.1</v>
      </c>
    </row>
    <row r="53" spans="1:8" ht="16.5">
      <c r="A53" s="205" t="s">
        <v>447</v>
      </c>
      <c r="B53" s="122">
        <v>34</v>
      </c>
      <c r="C53" s="122"/>
      <c r="D53" s="42">
        <f>IF(B53=0,0,C53/B53)</f>
        <v>0</v>
      </c>
      <c r="E53" s="96">
        <f>SUM(C53-B53)</f>
        <v>-34</v>
      </c>
    </row>
    <row r="54" spans="1:8" ht="17.25">
      <c r="A54" s="149" t="s">
        <v>241</v>
      </c>
      <c r="B54" s="152">
        <f>B55+B56</f>
        <v>402.5</v>
      </c>
      <c r="C54" s="152">
        <f>C55+C56</f>
        <v>6.5</v>
      </c>
      <c r="D54" s="172">
        <f t="shared" si="0"/>
        <v>1.6149068322981366E-2</v>
      </c>
      <c r="E54" s="178">
        <f t="shared" si="1"/>
        <v>-396</v>
      </c>
    </row>
    <row r="55" spans="1:8" ht="33">
      <c r="A55" s="86" t="s">
        <v>221</v>
      </c>
      <c r="B55" s="85">
        <v>6.5</v>
      </c>
      <c r="C55" s="85">
        <v>6.5</v>
      </c>
      <c r="D55" s="42">
        <f t="shared" si="0"/>
        <v>1</v>
      </c>
      <c r="E55" s="96">
        <f t="shared" si="1"/>
        <v>0</v>
      </c>
    </row>
    <row r="56" spans="1:8" ht="49.5">
      <c r="A56" s="205" t="s">
        <v>448</v>
      </c>
      <c r="B56" s="85">
        <v>396</v>
      </c>
      <c r="C56" s="85"/>
      <c r="D56" s="42">
        <f>IF(B56=0,0,C56/B56)</f>
        <v>0</v>
      </c>
      <c r="E56" s="96">
        <f>SUM(C56-B56)</f>
        <v>-396</v>
      </c>
    </row>
    <row r="57" spans="1:8" ht="16.5">
      <c r="A57" s="78" t="s">
        <v>95</v>
      </c>
      <c r="B57" s="89">
        <f>+B25+B38+B54</f>
        <v>16494.2</v>
      </c>
      <c r="C57" s="89">
        <f>+C25+C38+C54</f>
        <v>5159</v>
      </c>
      <c r="D57" s="44">
        <f>IF(B57=0,0,C57/B57)</f>
        <v>0.31277661238495957</v>
      </c>
      <c r="E57" s="173">
        <f>SUM(C57-B57)</f>
        <v>-11335.2</v>
      </c>
    </row>
    <row r="58" spans="1:8" ht="16.5">
      <c r="A58" s="78"/>
      <c r="B58" s="89"/>
      <c r="C58" s="89"/>
      <c r="D58" s="44"/>
      <c r="E58" s="173"/>
    </row>
    <row r="59" spans="1:8" ht="15" customHeight="1">
      <c r="A59" s="98" t="s">
        <v>434</v>
      </c>
      <c r="B59" s="96"/>
      <c r="C59" s="46">
        <f>+C22-C57</f>
        <v>1194</v>
      </c>
      <c r="D59" s="174"/>
      <c r="E59" s="175"/>
      <c r="F59" s="188"/>
      <c r="G59" s="189"/>
      <c r="H59" s="188"/>
    </row>
    <row r="60" spans="1:8" ht="15" customHeight="1">
      <c r="A60" s="98" t="s">
        <v>349</v>
      </c>
      <c r="B60" s="96"/>
      <c r="C60" s="46">
        <v>377.1</v>
      </c>
      <c r="D60" s="174"/>
      <c r="E60" s="175"/>
      <c r="F60" s="188"/>
      <c r="G60" s="189"/>
      <c r="H60" s="188"/>
    </row>
    <row r="61" spans="1:8" ht="17.25" customHeight="1">
      <c r="A61" s="98" t="s">
        <v>99</v>
      </c>
      <c r="B61" s="96"/>
      <c r="C61" s="179">
        <v>816.9</v>
      </c>
      <c r="D61" s="174"/>
      <c r="E61" s="175"/>
      <c r="F61" s="188"/>
      <c r="G61" s="189"/>
      <c r="H61" s="188"/>
    </row>
    <row r="62" spans="1:8" ht="17.25" customHeight="1">
      <c r="A62" s="98"/>
      <c r="B62" s="96"/>
      <c r="C62" s="179"/>
      <c r="D62" s="174"/>
      <c r="E62" s="175"/>
      <c r="F62" s="188"/>
      <c r="G62" s="189"/>
      <c r="H62" s="188"/>
    </row>
    <row r="63" spans="1:8" ht="18.75" customHeight="1">
      <c r="A63" s="117" t="s">
        <v>262</v>
      </c>
      <c r="B63" s="46">
        <v>-430</v>
      </c>
      <c r="C63" s="46"/>
      <c r="D63" s="42">
        <f>IF(B63=0,0,C63/B63)</f>
        <v>0</v>
      </c>
      <c r="E63" s="175">
        <f>SUM(C63-B63)</f>
        <v>430</v>
      </c>
      <c r="F63" s="188"/>
      <c r="G63" s="188"/>
    </row>
    <row r="64" spans="1:8" ht="16.5">
      <c r="A64" s="98" t="s">
        <v>256</v>
      </c>
      <c r="B64" s="46">
        <v>430</v>
      </c>
      <c r="C64" s="46">
        <v>100</v>
      </c>
      <c r="D64" s="42">
        <f>IF(B64=0,0,C64/B64)</f>
        <v>0.23255813953488372</v>
      </c>
      <c r="E64" s="175">
        <f>SUM(C64-B64)</f>
        <v>-330</v>
      </c>
      <c r="F64" s="188"/>
      <c r="G64" s="188"/>
    </row>
    <row r="65" spans="1:7" ht="16.5" hidden="1">
      <c r="A65" s="100" t="s">
        <v>114</v>
      </c>
      <c r="B65" s="112">
        <f>SUM(B59:B64)</f>
        <v>0</v>
      </c>
      <c r="C65" s="112">
        <f>SUM(C59:C64)</f>
        <v>2488</v>
      </c>
      <c r="D65" s="111" t="e">
        <f>+C65/B65</f>
        <v>#DIV/0!</v>
      </c>
      <c r="E65" s="112">
        <f>SUM(C65-B65)</f>
        <v>2488</v>
      </c>
      <c r="G65" s="188"/>
    </row>
    <row r="66" spans="1:7" ht="16.5">
      <c r="A66" s="105"/>
      <c r="B66" s="113"/>
      <c r="C66" s="113"/>
      <c r="D66" s="114"/>
      <c r="E66" s="106"/>
    </row>
    <row r="67" spans="1:7" ht="16.5">
      <c r="A67" s="48" t="s">
        <v>87</v>
      </c>
      <c r="B67" s="318"/>
      <c r="C67" s="318"/>
      <c r="D67" s="335" t="s">
        <v>88</v>
      </c>
      <c r="E67" s="335"/>
    </row>
    <row r="68" spans="1:7" ht="16.5">
      <c r="A68" s="48"/>
      <c r="B68" s="318"/>
      <c r="C68" s="318"/>
      <c r="D68" s="190"/>
      <c r="E68" s="190"/>
    </row>
    <row r="69" spans="1:7" ht="16.5">
      <c r="A69" s="55"/>
      <c r="B69" s="190"/>
      <c r="C69" s="190"/>
    </row>
    <row r="70" spans="1:7" ht="16.5">
      <c r="A70" s="190"/>
      <c r="B70" s="190"/>
      <c r="C70" s="190"/>
      <c r="D70" s="190"/>
      <c r="E70" s="190"/>
    </row>
    <row r="71" spans="1:7">
      <c r="A71" s="191"/>
      <c r="B71" s="192"/>
      <c r="C71" s="192"/>
      <c r="D71" s="191"/>
      <c r="E71" s="191"/>
    </row>
    <row r="72" spans="1:7">
      <c r="A72" s="191"/>
      <c r="B72" s="191"/>
      <c r="C72" s="191"/>
      <c r="D72" s="191"/>
      <c r="E72" s="191"/>
    </row>
    <row r="73" spans="1:7">
      <c r="A73" s="191"/>
      <c r="B73" s="191"/>
      <c r="C73" s="191"/>
      <c r="D73" s="191"/>
      <c r="E73" s="191"/>
    </row>
    <row r="74" spans="1:7">
      <c r="A74" s="191"/>
      <c r="B74" s="191"/>
      <c r="C74" s="191"/>
      <c r="D74" s="191"/>
      <c r="E74" s="191"/>
    </row>
    <row r="75" spans="1:7">
      <c r="A75" s="191"/>
      <c r="B75" s="191"/>
      <c r="C75" s="191"/>
      <c r="D75" s="191"/>
      <c r="E75" s="191"/>
    </row>
    <row r="76" spans="1:7">
      <c r="A76" s="191"/>
      <c r="B76" s="191"/>
      <c r="C76" s="191"/>
      <c r="D76" s="191"/>
      <c r="E76" s="191"/>
    </row>
  </sheetData>
  <mergeCells count="6">
    <mergeCell ref="B68:C68"/>
    <mergeCell ref="A8:E8"/>
    <mergeCell ref="A10:E10"/>
    <mergeCell ref="D67:E67"/>
    <mergeCell ref="B67:C67"/>
    <mergeCell ref="A9:E9"/>
  </mergeCells>
  <phoneticPr fontId="2" type="noConversion"/>
  <printOptions horizontalCentered="1"/>
  <pageMargins left="0.59055118110236227" right="0.19685039370078741" top="0.19685039370078741" bottom="0.59055118110236227" header="0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6"/>
  <sheetViews>
    <sheetView zoomScale="85" zoomScaleNormal="100" workbookViewId="0">
      <selection activeCell="B117" sqref="B117"/>
    </sheetView>
  </sheetViews>
  <sheetFormatPr defaultColWidth="9.28515625" defaultRowHeight="15.75"/>
  <cols>
    <col min="1" max="1" width="8.7109375" style="24" customWidth="1"/>
    <col min="2" max="2" width="99.140625" style="125" customWidth="1"/>
    <col min="3" max="3" width="21.42578125" style="24" customWidth="1"/>
    <col min="4" max="4" width="18.42578125" style="24" customWidth="1"/>
    <col min="5" max="6" width="15.28515625" style="8" customWidth="1"/>
    <col min="7" max="7" width="11.140625" style="6" customWidth="1"/>
    <col min="8" max="8" width="9.28515625" style="6"/>
    <col min="9" max="9" width="12.28515625" style="6" bestFit="1" customWidth="1"/>
    <col min="10" max="16384" width="9.28515625" style="6"/>
  </cols>
  <sheetData>
    <row r="1" spans="1:7" ht="16.5">
      <c r="D1" s="120"/>
      <c r="E1" s="120" t="s">
        <v>121</v>
      </c>
    </row>
    <row r="2" spans="1:7" ht="16.5">
      <c r="D2" s="120"/>
      <c r="E2" s="120" t="s">
        <v>271</v>
      </c>
    </row>
    <row r="3" spans="1:7" ht="16.5">
      <c r="D3" s="120"/>
      <c r="E3" s="120" t="s">
        <v>78</v>
      </c>
    </row>
    <row r="4" spans="1:7" ht="16.5">
      <c r="E4" s="120" t="s">
        <v>399</v>
      </c>
    </row>
    <row r="6" spans="1:7" ht="20.25" customHeight="1">
      <c r="A6" s="353" t="s">
        <v>354</v>
      </c>
      <c r="B6" s="353"/>
      <c r="C6" s="353"/>
      <c r="D6" s="353"/>
      <c r="E6" s="353"/>
      <c r="F6" s="353"/>
      <c r="G6" s="353"/>
    </row>
    <row r="7" spans="1:7" ht="20.25" customHeight="1">
      <c r="A7" s="353" t="s">
        <v>449</v>
      </c>
      <c r="B7" s="353"/>
      <c r="C7" s="353"/>
      <c r="D7" s="353"/>
      <c r="E7" s="353"/>
      <c r="F7" s="353"/>
      <c r="G7" s="353"/>
    </row>
    <row r="8" spans="1:7" ht="16.5" thickBot="1">
      <c r="A8" s="124"/>
      <c r="C8" s="126"/>
      <c r="D8" s="126"/>
      <c r="E8" s="127"/>
      <c r="F8" s="128"/>
      <c r="G8" s="186" t="s">
        <v>352</v>
      </c>
    </row>
    <row r="9" spans="1:7" ht="34.5" customHeight="1">
      <c r="A9" s="354" t="s">
        <v>270</v>
      </c>
      <c r="B9" s="343" t="s">
        <v>450</v>
      </c>
      <c r="C9" s="343" t="s">
        <v>291</v>
      </c>
      <c r="D9" s="356" t="s">
        <v>451</v>
      </c>
      <c r="E9" s="358" t="s">
        <v>452</v>
      </c>
      <c r="F9" s="347" t="s">
        <v>292</v>
      </c>
      <c r="G9" s="351" t="s">
        <v>111</v>
      </c>
    </row>
    <row r="10" spans="1:7" ht="27" customHeight="1" thickBot="1">
      <c r="A10" s="355"/>
      <c r="B10" s="320"/>
      <c r="C10" s="320"/>
      <c r="D10" s="357"/>
      <c r="E10" s="359"/>
      <c r="F10" s="348"/>
      <c r="G10" s="352"/>
    </row>
    <row r="11" spans="1:7" ht="25.5">
      <c r="A11" s="218">
        <v>1</v>
      </c>
      <c r="B11" s="219" t="s">
        <v>8</v>
      </c>
      <c r="C11" s="220"/>
      <c r="D11" s="221">
        <f>D12</f>
        <v>1680075</v>
      </c>
      <c r="E11" s="221">
        <f>E12</f>
        <v>1098918.55</v>
      </c>
      <c r="F11" s="221">
        <f>+E11-D11</f>
        <v>-581156.44999999995</v>
      </c>
      <c r="G11" s="222">
        <f>+E11/D11*100</f>
        <v>65.40889841227326</v>
      </c>
    </row>
    <row r="12" spans="1:7" ht="64.5" thickBot="1">
      <c r="A12" s="223" t="s">
        <v>294</v>
      </c>
      <c r="B12" s="224" t="s">
        <v>69</v>
      </c>
      <c r="C12" s="225" t="s">
        <v>25</v>
      </c>
      <c r="D12" s="226">
        <v>1680075</v>
      </c>
      <c r="E12" s="226">
        <v>1098918.55</v>
      </c>
      <c r="F12" s="226">
        <f>+E12-D12</f>
        <v>-581156.44999999995</v>
      </c>
      <c r="G12" s="227">
        <f>+E12/D12*100</f>
        <v>65.40889841227326</v>
      </c>
    </row>
    <row r="13" spans="1:7" ht="12.75">
      <c r="A13" s="228" t="s">
        <v>295</v>
      </c>
      <c r="B13" s="229" t="s">
        <v>2</v>
      </c>
      <c r="C13" s="220"/>
      <c r="D13" s="230">
        <f>SUM(D14:D22)</f>
        <v>1867480</v>
      </c>
      <c r="E13" s="230">
        <f>SUM(E14:E22)</f>
        <v>1334347.51</v>
      </c>
      <c r="F13" s="230">
        <f>SUM(F14:F22)</f>
        <v>-533132.49</v>
      </c>
      <c r="G13" s="222">
        <f t="shared" ref="G13:G22" si="0">+E13/D13*100</f>
        <v>71.451769764602574</v>
      </c>
    </row>
    <row r="14" spans="1:7" ht="21.75" customHeight="1">
      <c r="A14" s="231" t="s">
        <v>296</v>
      </c>
      <c r="B14" s="232" t="s">
        <v>62</v>
      </c>
      <c r="C14" s="320" t="s">
        <v>26</v>
      </c>
      <c r="D14" s="213">
        <v>9900</v>
      </c>
      <c r="E14" s="213">
        <v>5640</v>
      </c>
      <c r="F14" s="213">
        <f t="shared" ref="F14:F22" si="1">+E14-D14</f>
        <v>-4260</v>
      </c>
      <c r="G14" s="233">
        <f t="shared" si="0"/>
        <v>56.969696969696969</v>
      </c>
    </row>
    <row r="15" spans="1:7" ht="25.5">
      <c r="A15" s="231" t="s">
        <v>297</v>
      </c>
      <c r="B15" s="234" t="s">
        <v>63</v>
      </c>
      <c r="C15" s="345"/>
      <c r="D15" s="213">
        <v>572430</v>
      </c>
      <c r="E15" s="213">
        <v>215976.66</v>
      </c>
      <c r="F15" s="213">
        <f t="shared" si="1"/>
        <v>-356453.33999999997</v>
      </c>
      <c r="G15" s="233">
        <f t="shared" si="0"/>
        <v>37.729794035951997</v>
      </c>
    </row>
    <row r="16" spans="1:7" ht="12.75">
      <c r="A16" s="231" t="s">
        <v>298</v>
      </c>
      <c r="B16" s="235" t="s">
        <v>66</v>
      </c>
      <c r="C16" s="345"/>
      <c r="D16" s="213">
        <v>95195</v>
      </c>
      <c r="E16" s="213">
        <v>95175</v>
      </c>
      <c r="F16" s="213">
        <f t="shared" si="1"/>
        <v>-20</v>
      </c>
      <c r="G16" s="233">
        <f t="shared" si="0"/>
        <v>99.978990493198168</v>
      </c>
    </row>
    <row r="17" spans="1:7" ht="25.5">
      <c r="A17" s="231" t="s">
        <v>299</v>
      </c>
      <c r="B17" s="236" t="s">
        <v>368</v>
      </c>
      <c r="C17" s="345"/>
      <c r="D17" s="213">
        <v>45000</v>
      </c>
      <c r="E17" s="213">
        <v>44940</v>
      </c>
      <c r="F17" s="213">
        <f t="shared" si="1"/>
        <v>-60</v>
      </c>
      <c r="G17" s="233">
        <f t="shared" si="0"/>
        <v>99.866666666666674</v>
      </c>
    </row>
    <row r="18" spans="1:7" ht="12.75">
      <c r="A18" s="231" t="s">
        <v>293</v>
      </c>
      <c r="B18" s="235" t="s">
        <v>67</v>
      </c>
      <c r="C18" s="345"/>
      <c r="D18" s="213">
        <v>42750</v>
      </c>
      <c r="E18" s="213">
        <v>40266.449999999997</v>
      </c>
      <c r="F18" s="213">
        <f t="shared" si="1"/>
        <v>-2483.5500000000029</v>
      </c>
      <c r="G18" s="233">
        <f t="shared" si="0"/>
        <v>94.190526315789469</v>
      </c>
    </row>
    <row r="19" spans="1:7" ht="12.75">
      <c r="A19" s="231" t="s">
        <v>0</v>
      </c>
      <c r="B19" s="235" t="s">
        <v>68</v>
      </c>
      <c r="C19" s="345"/>
      <c r="D19" s="213">
        <v>731200</v>
      </c>
      <c r="E19" s="213">
        <v>730152.6</v>
      </c>
      <c r="F19" s="213">
        <f t="shared" si="1"/>
        <v>-1047.4000000000233</v>
      </c>
      <c r="G19" s="233">
        <f t="shared" si="0"/>
        <v>99.856756017505461</v>
      </c>
    </row>
    <row r="20" spans="1:7" ht="12.75">
      <c r="A20" s="231" t="s">
        <v>1</v>
      </c>
      <c r="B20" s="235" t="s">
        <v>64</v>
      </c>
      <c r="C20" s="345"/>
      <c r="D20" s="213">
        <v>7200</v>
      </c>
      <c r="E20" s="213">
        <v>6792</v>
      </c>
      <c r="F20" s="213">
        <f t="shared" si="1"/>
        <v>-408</v>
      </c>
      <c r="G20" s="233">
        <f t="shared" si="0"/>
        <v>94.333333333333343</v>
      </c>
    </row>
    <row r="21" spans="1:7" ht="12.75">
      <c r="A21" s="237" t="s">
        <v>367</v>
      </c>
      <c r="B21" s="235" t="s">
        <v>65</v>
      </c>
      <c r="C21" s="345"/>
      <c r="D21" s="213">
        <v>231105</v>
      </c>
      <c r="E21" s="213">
        <v>195404.79999999999</v>
      </c>
      <c r="F21" s="213">
        <f>+E21-D21</f>
        <v>-35700.200000000012</v>
      </c>
      <c r="G21" s="233">
        <f>+E21/D21*100</f>
        <v>84.552389606455932</v>
      </c>
    </row>
    <row r="22" spans="1:7" ht="13.5" thickBot="1">
      <c r="A22" s="167" t="s">
        <v>453</v>
      </c>
      <c r="B22" s="238" t="s">
        <v>454</v>
      </c>
      <c r="C22" s="346"/>
      <c r="D22" s="239">
        <v>132700</v>
      </c>
      <c r="E22" s="239"/>
      <c r="F22" s="239">
        <f t="shared" si="1"/>
        <v>-132700</v>
      </c>
      <c r="G22" s="240">
        <f t="shared" si="0"/>
        <v>0</v>
      </c>
    </row>
    <row r="23" spans="1:7" ht="51">
      <c r="A23" s="228" t="s">
        <v>300</v>
      </c>
      <c r="B23" s="229" t="s">
        <v>3</v>
      </c>
      <c r="C23" s="220"/>
      <c r="D23" s="221">
        <f>D24</f>
        <v>390920</v>
      </c>
      <c r="E23" s="221">
        <f>E24</f>
        <v>262459.65999999997</v>
      </c>
      <c r="F23" s="221">
        <f>F24</f>
        <v>-128460.34000000003</v>
      </c>
      <c r="G23" s="222">
        <f>G24</f>
        <v>67.138969610150411</v>
      </c>
    </row>
    <row r="24" spans="1:7" ht="77.25" thickBot="1">
      <c r="A24" s="241" t="s">
        <v>301</v>
      </c>
      <c r="B24" s="242" t="s">
        <v>61</v>
      </c>
      <c r="C24" s="225" t="s">
        <v>26</v>
      </c>
      <c r="D24" s="226">
        <v>390920</v>
      </c>
      <c r="E24" s="226">
        <v>262459.65999999997</v>
      </c>
      <c r="F24" s="226">
        <f t="shared" ref="F24:F43" si="2">+E24-D24</f>
        <v>-128460.34000000003</v>
      </c>
      <c r="G24" s="227">
        <f t="shared" ref="G24:G43" si="3">+E24/D24*100</f>
        <v>67.138969610150411</v>
      </c>
    </row>
    <row r="25" spans="1:7" ht="25.5">
      <c r="A25" s="228" t="s">
        <v>302</v>
      </c>
      <c r="B25" s="243" t="s">
        <v>4</v>
      </c>
      <c r="C25" s="220"/>
      <c r="D25" s="221">
        <f>D26</f>
        <v>100000</v>
      </c>
      <c r="E25" s="221">
        <f>E26</f>
        <v>43846.3</v>
      </c>
      <c r="F25" s="221">
        <f>F26</f>
        <v>-56153.7</v>
      </c>
      <c r="G25" s="244">
        <f>G26</f>
        <v>43.846300000000006</v>
      </c>
    </row>
    <row r="26" spans="1:7" ht="39" thickBot="1">
      <c r="A26" s="223" t="s">
        <v>303</v>
      </c>
      <c r="B26" s="245" t="s">
        <v>60</v>
      </c>
      <c r="C26" s="225" t="s">
        <v>7</v>
      </c>
      <c r="D26" s="226">
        <v>100000</v>
      </c>
      <c r="E26" s="226">
        <v>43846.3</v>
      </c>
      <c r="F26" s="226">
        <f t="shared" si="2"/>
        <v>-56153.7</v>
      </c>
      <c r="G26" s="227">
        <f t="shared" si="3"/>
        <v>43.846300000000006</v>
      </c>
    </row>
    <row r="27" spans="1:7" ht="34.5" customHeight="1">
      <c r="A27" s="246" t="s">
        <v>304</v>
      </c>
      <c r="B27" s="229" t="s">
        <v>475</v>
      </c>
      <c r="C27" s="220"/>
      <c r="D27" s="247">
        <f>D28</f>
        <v>60000</v>
      </c>
      <c r="E27" s="221">
        <f>E28</f>
        <v>22908.18</v>
      </c>
      <c r="F27" s="221">
        <f>F28</f>
        <v>-37091.82</v>
      </c>
      <c r="G27" s="244">
        <f>G28</f>
        <v>38.180300000000003</v>
      </c>
    </row>
    <row r="28" spans="1:7" ht="39" thickBot="1">
      <c r="A28" s="248" t="s">
        <v>305</v>
      </c>
      <c r="B28" s="249" t="s">
        <v>404</v>
      </c>
      <c r="C28" s="225" t="s">
        <v>7</v>
      </c>
      <c r="D28" s="226">
        <v>60000</v>
      </c>
      <c r="E28" s="239">
        <v>22908.18</v>
      </c>
      <c r="F28" s="239">
        <f>+E28-D28</f>
        <v>-37091.82</v>
      </c>
      <c r="G28" s="240">
        <f>+E28/D28*100</f>
        <v>38.180300000000003</v>
      </c>
    </row>
    <row r="29" spans="1:7" ht="12.75">
      <c r="A29" s="246" t="s">
        <v>306</v>
      </c>
      <c r="B29" s="229" t="s">
        <v>5</v>
      </c>
      <c r="C29" s="220"/>
      <c r="D29" s="230">
        <f>SUM(D30:D43)</f>
        <v>203597.14</v>
      </c>
      <c r="E29" s="230">
        <f>SUM(E30:E43)</f>
        <v>112537.14</v>
      </c>
      <c r="F29" s="250">
        <f t="shared" si="2"/>
        <v>-91060.000000000015</v>
      </c>
      <c r="G29" s="251">
        <f t="shared" si="3"/>
        <v>55.274420848937268</v>
      </c>
    </row>
    <row r="30" spans="1:7" ht="25.5" customHeight="1">
      <c r="A30" s="252" t="s">
        <v>307</v>
      </c>
      <c r="B30" s="235" t="s">
        <v>370</v>
      </c>
      <c r="C30" s="320" t="s">
        <v>7</v>
      </c>
      <c r="D30" s="213">
        <v>10800</v>
      </c>
      <c r="E30" s="213">
        <v>10800</v>
      </c>
      <c r="F30" s="159">
        <f t="shared" si="2"/>
        <v>0</v>
      </c>
      <c r="G30" s="180">
        <f t="shared" si="3"/>
        <v>100</v>
      </c>
    </row>
    <row r="31" spans="1:7" ht="12.75">
      <c r="A31" s="252" t="s">
        <v>331</v>
      </c>
      <c r="B31" s="235" t="s">
        <v>27</v>
      </c>
      <c r="C31" s="345"/>
      <c r="D31" s="213">
        <v>14800</v>
      </c>
      <c r="E31" s="213">
        <v>14400</v>
      </c>
      <c r="F31" s="159">
        <f t="shared" si="2"/>
        <v>-400</v>
      </c>
      <c r="G31" s="180">
        <f t="shared" si="3"/>
        <v>97.297297297297305</v>
      </c>
    </row>
    <row r="32" spans="1:7" ht="38.25">
      <c r="A32" s="252" t="s">
        <v>332</v>
      </c>
      <c r="B32" s="235" t="s">
        <v>369</v>
      </c>
      <c r="C32" s="345"/>
      <c r="D32" s="193">
        <v>19600</v>
      </c>
      <c r="E32" s="193">
        <v>4000</v>
      </c>
      <c r="F32" s="159">
        <f t="shared" si="2"/>
        <v>-15600</v>
      </c>
      <c r="G32" s="180">
        <f t="shared" si="3"/>
        <v>20.408163265306122</v>
      </c>
    </row>
    <row r="33" spans="1:7" ht="12.75">
      <c r="A33" s="252" t="s">
        <v>333</v>
      </c>
      <c r="B33" s="235" t="s">
        <v>28</v>
      </c>
      <c r="C33" s="345"/>
      <c r="D33" s="213">
        <v>4000</v>
      </c>
      <c r="E33" s="213">
        <v>4000</v>
      </c>
      <c r="F33" s="159">
        <f t="shared" si="2"/>
        <v>0</v>
      </c>
      <c r="G33" s="180">
        <f t="shared" si="3"/>
        <v>100</v>
      </c>
    </row>
    <row r="34" spans="1:7" ht="12.75">
      <c r="A34" s="252" t="s">
        <v>334</v>
      </c>
      <c r="B34" s="235" t="s">
        <v>29</v>
      </c>
      <c r="C34" s="345"/>
      <c r="D34" s="213">
        <v>10000</v>
      </c>
      <c r="E34" s="213">
        <v>8800</v>
      </c>
      <c r="F34" s="159">
        <f t="shared" si="2"/>
        <v>-1200</v>
      </c>
      <c r="G34" s="180">
        <f t="shared" si="3"/>
        <v>88</v>
      </c>
    </row>
    <row r="35" spans="1:7" ht="12.75">
      <c r="A35" s="252" t="s">
        <v>375</v>
      </c>
      <c r="B35" s="235" t="s">
        <v>30</v>
      </c>
      <c r="C35" s="345"/>
      <c r="D35" s="213">
        <v>16000</v>
      </c>
      <c r="E35" s="213">
        <v>0</v>
      </c>
      <c r="F35" s="159">
        <f t="shared" si="2"/>
        <v>-16000</v>
      </c>
      <c r="G35" s="180">
        <f t="shared" si="3"/>
        <v>0</v>
      </c>
    </row>
    <row r="36" spans="1:7" ht="12.75" hidden="1">
      <c r="A36" s="252"/>
      <c r="B36" s="235" t="s">
        <v>31</v>
      </c>
      <c r="C36" s="345"/>
      <c r="D36" s="213"/>
      <c r="E36" s="213">
        <v>0</v>
      </c>
      <c r="F36" s="159">
        <f t="shared" si="2"/>
        <v>0</v>
      </c>
      <c r="G36" s="180" t="e">
        <f t="shared" si="3"/>
        <v>#DIV/0!</v>
      </c>
    </row>
    <row r="37" spans="1:7" ht="12.75">
      <c r="A37" s="252" t="s">
        <v>381</v>
      </c>
      <c r="B37" s="235" t="s">
        <v>32</v>
      </c>
      <c r="C37" s="345"/>
      <c r="D37" s="213">
        <v>72000</v>
      </c>
      <c r="E37" s="213">
        <v>38000</v>
      </c>
      <c r="F37" s="159">
        <f t="shared" si="2"/>
        <v>-34000</v>
      </c>
      <c r="G37" s="180">
        <f t="shared" si="3"/>
        <v>52.777777777777779</v>
      </c>
    </row>
    <row r="38" spans="1:7" ht="12.75">
      <c r="A38" s="252" t="s">
        <v>382</v>
      </c>
      <c r="B38" s="235" t="s">
        <v>33</v>
      </c>
      <c r="C38" s="345"/>
      <c r="D38" s="213">
        <v>20000</v>
      </c>
      <c r="E38" s="213">
        <v>18000</v>
      </c>
      <c r="F38" s="159">
        <f t="shared" si="2"/>
        <v>-2000</v>
      </c>
      <c r="G38" s="180">
        <f t="shared" si="3"/>
        <v>90</v>
      </c>
    </row>
    <row r="39" spans="1:7" ht="25.5" hidden="1">
      <c r="A39" s="252"/>
      <c r="B39" s="235" t="s">
        <v>34</v>
      </c>
      <c r="C39" s="345"/>
      <c r="D39" s="213"/>
      <c r="E39" s="213">
        <v>0</v>
      </c>
      <c r="F39" s="159">
        <f t="shared" si="2"/>
        <v>0</v>
      </c>
      <c r="G39" s="180" t="e">
        <f t="shared" si="3"/>
        <v>#DIV/0!</v>
      </c>
    </row>
    <row r="40" spans="1:7" ht="12.75" hidden="1">
      <c r="A40" s="252"/>
      <c r="B40" s="235" t="s">
        <v>35</v>
      </c>
      <c r="C40" s="345"/>
      <c r="D40" s="213"/>
      <c r="E40" s="213">
        <v>0</v>
      </c>
      <c r="F40" s="159">
        <f t="shared" si="2"/>
        <v>0</v>
      </c>
      <c r="G40" s="180" t="e">
        <f t="shared" si="3"/>
        <v>#DIV/0!</v>
      </c>
    </row>
    <row r="41" spans="1:7" ht="25.5">
      <c r="A41" s="252" t="s">
        <v>383</v>
      </c>
      <c r="B41" s="235" t="s">
        <v>36</v>
      </c>
      <c r="C41" s="345"/>
      <c r="D41" s="213">
        <v>30000</v>
      </c>
      <c r="E41" s="213">
        <v>10000</v>
      </c>
      <c r="F41" s="159">
        <f t="shared" si="2"/>
        <v>-20000</v>
      </c>
      <c r="G41" s="180">
        <f t="shared" si="3"/>
        <v>33.333333333333329</v>
      </c>
    </row>
    <row r="42" spans="1:7" ht="25.5">
      <c r="A42" s="252" t="s">
        <v>384</v>
      </c>
      <c r="B42" s="235" t="s">
        <v>37</v>
      </c>
      <c r="C42" s="345"/>
      <c r="D42" s="213">
        <v>3697.14</v>
      </c>
      <c r="E42" s="213">
        <v>3697.14</v>
      </c>
      <c r="F42" s="159">
        <f t="shared" si="2"/>
        <v>0</v>
      </c>
      <c r="G42" s="180">
        <f t="shared" si="3"/>
        <v>100</v>
      </c>
    </row>
    <row r="43" spans="1:7" ht="13.5" thickBot="1">
      <c r="A43" s="223" t="s">
        <v>478</v>
      </c>
      <c r="B43" s="224" t="s">
        <v>405</v>
      </c>
      <c r="C43" s="346"/>
      <c r="D43" s="226">
        <v>2700</v>
      </c>
      <c r="E43" s="226">
        <v>840</v>
      </c>
      <c r="F43" s="253">
        <f t="shared" si="2"/>
        <v>-1860</v>
      </c>
      <c r="G43" s="254">
        <f t="shared" si="3"/>
        <v>31.111111111111111</v>
      </c>
    </row>
    <row r="44" spans="1:7" ht="12.75">
      <c r="A44" s="255" t="s">
        <v>308</v>
      </c>
      <c r="B44" s="162" t="s">
        <v>11</v>
      </c>
      <c r="C44" s="256"/>
      <c r="D44" s="257">
        <f>SUM(D45:D51)</f>
        <v>2211930</v>
      </c>
      <c r="E44" s="257">
        <f>SUM(E45:E51)</f>
        <v>1860910.9</v>
      </c>
      <c r="F44" s="257">
        <f>SUM(F45:F51)</f>
        <v>-351019.10000000009</v>
      </c>
      <c r="G44" s="258">
        <f t="shared" ref="G44:G50" si="4">+E44/D44*100</f>
        <v>84.130641566414837</v>
      </c>
    </row>
    <row r="45" spans="1:7" ht="12.75" customHeight="1">
      <c r="A45" s="231" t="s">
        <v>309</v>
      </c>
      <c r="B45" s="235" t="s">
        <v>57</v>
      </c>
      <c r="C45" s="320" t="s">
        <v>51</v>
      </c>
      <c r="D45" s="213">
        <v>896027</v>
      </c>
      <c r="E45" s="213">
        <v>841171.85</v>
      </c>
      <c r="F45" s="213">
        <f t="shared" ref="F45:G51" si="5">+E45-D45</f>
        <v>-54855.150000000023</v>
      </c>
      <c r="G45" s="233">
        <f t="shared" si="4"/>
        <v>93.877957918678788</v>
      </c>
    </row>
    <row r="46" spans="1:7" ht="25.5">
      <c r="A46" s="231" t="s">
        <v>385</v>
      </c>
      <c r="B46" s="235" t="s">
        <v>58</v>
      </c>
      <c r="C46" s="345"/>
      <c r="D46" s="213">
        <v>333504</v>
      </c>
      <c r="E46" s="213">
        <v>300253</v>
      </c>
      <c r="F46" s="213">
        <f t="shared" si="5"/>
        <v>-33251</v>
      </c>
      <c r="G46" s="233">
        <f t="shared" si="4"/>
        <v>90.02980473997313</v>
      </c>
    </row>
    <row r="47" spans="1:7" ht="25.5">
      <c r="A47" s="231" t="s">
        <v>386</v>
      </c>
      <c r="B47" s="235" t="s">
        <v>371</v>
      </c>
      <c r="C47" s="345"/>
      <c r="D47" s="213">
        <v>180000</v>
      </c>
      <c r="E47" s="213">
        <v>118554.72</v>
      </c>
      <c r="F47" s="213">
        <f t="shared" si="5"/>
        <v>-61445.279999999999</v>
      </c>
      <c r="G47" s="233">
        <f t="shared" si="4"/>
        <v>65.863733333333329</v>
      </c>
    </row>
    <row r="48" spans="1:7" ht="25.5">
      <c r="A48" s="231" t="s">
        <v>387</v>
      </c>
      <c r="B48" s="235" t="s">
        <v>477</v>
      </c>
      <c r="C48" s="345"/>
      <c r="D48" s="213">
        <v>20000</v>
      </c>
      <c r="E48" s="213">
        <v>20000</v>
      </c>
      <c r="F48" s="213">
        <f t="shared" si="5"/>
        <v>0</v>
      </c>
      <c r="G48" s="233">
        <f t="shared" si="4"/>
        <v>100</v>
      </c>
    </row>
    <row r="49" spans="1:7" ht="12.75">
      <c r="A49" s="231" t="s">
        <v>388</v>
      </c>
      <c r="B49" s="235" t="s">
        <v>59</v>
      </c>
      <c r="C49" s="345"/>
      <c r="D49" s="213">
        <v>712500</v>
      </c>
      <c r="E49" s="213">
        <v>531032.32999999996</v>
      </c>
      <c r="F49" s="213">
        <f t="shared" si="5"/>
        <v>-181467.67000000004</v>
      </c>
      <c r="G49" s="233">
        <f t="shared" si="4"/>
        <v>74.530853333333326</v>
      </c>
    </row>
    <row r="50" spans="1:7" ht="12.75">
      <c r="A50" s="231" t="s">
        <v>389</v>
      </c>
      <c r="B50" s="259" t="s">
        <v>372</v>
      </c>
      <c r="C50" s="345"/>
      <c r="D50" s="260">
        <v>20000</v>
      </c>
      <c r="E50" s="260"/>
      <c r="F50" s="213">
        <f>+E50-D50</f>
        <v>-20000</v>
      </c>
      <c r="G50" s="233">
        <f t="shared" si="4"/>
        <v>0</v>
      </c>
    </row>
    <row r="51" spans="1:7" ht="13.5" thickBot="1">
      <c r="A51" s="231" t="s">
        <v>479</v>
      </c>
      <c r="B51" s="259" t="s">
        <v>373</v>
      </c>
      <c r="C51" s="345"/>
      <c r="D51" s="260">
        <v>49899</v>
      </c>
      <c r="E51" s="260">
        <v>49899</v>
      </c>
      <c r="F51" s="260">
        <f t="shared" si="5"/>
        <v>0</v>
      </c>
      <c r="G51" s="261">
        <f t="shared" si="5"/>
        <v>-49899</v>
      </c>
    </row>
    <row r="52" spans="1:7" ht="12.75">
      <c r="A52" s="228" t="s">
        <v>310</v>
      </c>
      <c r="B52" s="243" t="s">
        <v>10</v>
      </c>
      <c r="C52" s="220"/>
      <c r="D52" s="230">
        <f>SUM(D53:D59)</f>
        <v>3201940</v>
      </c>
      <c r="E52" s="230">
        <f>SUM(E53:E59)</f>
        <v>1016187.62</v>
      </c>
      <c r="F52" s="230">
        <f>SUM(F53:F59)</f>
        <v>-2185752.38</v>
      </c>
      <c r="G52" s="222">
        <f t="shared" ref="G52:G57" si="6">+E52/D52*100</f>
        <v>31.73662279742906</v>
      </c>
    </row>
    <row r="53" spans="1:7" ht="30" customHeight="1">
      <c r="A53" s="237" t="s">
        <v>311</v>
      </c>
      <c r="B53" s="235" t="s">
        <v>52</v>
      </c>
      <c r="C53" s="324" t="s">
        <v>51</v>
      </c>
      <c r="D53" s="193">
        <v>950000</v>
      </c>
      <c r="E53" s="193">
        <v>398819.62</v>
      </c>
      <c r="F53" s="193">
        <f t="shared" ref="F53:F59" si="7">+E53-D53</f>
        <v>-551180.38</v>
      </c>
      <c r="G53" s="262">
        <f t="shared" si="6"/>
        <v>41.981012631578949</v>
      </c>
    </row>
    <row r="54" spans="1:7" ht="12.75">
      <c r="A54" s="237" t="s">
        <v>312</v>
      </c>
      <c r="B54" s="235" t="s">
        <v>374</v>
      </c>
      <c r="C54" s="324"/>
      <c r="D54" s="213">
        <v>49990</v>
      </c>
      <c r="E54" s="213">
        <v>49990</v>
      </c>
      <c r="F54" s="213">
        <f t="shared" si="7"/>
        <v>0</v>
      </c>
      <c r="G54" s="233">
        <f t="shared" si="6"/>
        <v>100</v>
      </c>
    </row>
    <row r="55" spans="1:7" ht="12.75">
      <c r="A55" s="237" t="s">
        <v>313</v>
      </c>
      <c r="B55" s="235" t="s">
        <v>53</v>
      </c>
      <c r="C55" s="324"/>
      <c r="D55" s="213">
        <v>120000</v>
      </c>
      <c r="E55" s="213"/>
      <c r="F55" s="213">
        <f t="shared" si="7"/>
        <v>-120000</v>
      </c>
      <c r="G55" s="233">
        <f t="shared" si="6"/>
        <v>0</v>
      </c>
    </row>
    <row r="56" spans="1:7" ht="12.75">
      <c r="A56" s="237" t="s">
        <v>314</v>
      </c>
      <c r="B56" s="235" t="s">
        <v>54</v>
      </c>
      <c r="C56" s="324"/>
      <c r="D56" s="213">
        <v>269250</v>
      </c>
      <c r="E56" s="213">
        <v>269250</v>
      </c>
      <c r="F56" s="213">
        <f t="shared" si="7"/>
        <v>0</v>
      </c>
      <c r="G56" s="233">
        <f t="shared" si="6"/>
        <v>100</v>
      </c>
    </row>
    <row r="57" spans="1:7" ht="25.5">
      <c r="A57" s="237" t="s">
        <v>315</v>
      </c>
      <c r="B57" s="235" t="s">
        <v>56</v>
      </c>
      <c r="C57" s="324"/>
      <c r="D57" s="213">
        <v>1713300</v>
      </c>
      <c r="E57" s="213">
        <v>298128</v>
      </c>
      <c r="F57" s="213">
        <f t="shared" si="7"/>
        <v>-1415172</v>
      </c>
      <c r="G57" s="233">
        <f t="shared" si="6"/>
        <v>17.400805463141307</v>
      </c>
    </row>
    <row r="58" spans="1:7" ht="12.75">
      <c r="A58" s="231" t="s">
        <v>390</v>
      </c>
      <c r="B58" s="235" t="s">
        <v>476</v>
      </c>
      <c r="C58" s="4"/>
      <c r="D58" s="260">
        <v>49500</v>
      </c>
      <c r="E58" s="260"/>
      <c r="F58" s="213">
        <f>+E58-D58</f>
        <v>-49500</v>
      </c>
      <c r="G58" s="233">
        <f>+E58/D58*100</f>
        <v>0</v>
      </c>
    </row>
    <row r="59" spans="1:7" ht="39" thickBot="1">
      <c r="A59" s="263" t="s">
        <v>480</v>
      </c>
      <c r="B59" s="238" t="s">
        <v>55</v>
      </c>
      <c r="C59" s="156" t="s">
        <v>7</v>
      </c>
      <c r="D59" s="226">
        <v>49900</v>
      </c>
      <c r="E59" s="226"/>
      <c r="F59" s="226">
        <f t="shared" si="7"/>
        <v>-49900</v>
      </c>
      <c r="G59" s="227">
        <f>+E59/D59*100</f>
        <v>0</v>
      </c>
    </row>
    <row r="60" spans="1:7" ht="12.75">
      <c r="A60" s="264" t="s">
        <v>316</v>
      </c>
      <c r="B60" s="265" t="s">
        <v>12</v>
      </c>
      <c r="C60" s="220"/>
      <c r="D60" s="230">
        <f>D61</f>
        <v>1215954</v>
      </c>
      <c r="E60" s="230">
        <f>E61</f>
        <v>581176.11</v>
      </c>
      <c r="F60" s="230">
        <f>F61</f>
        <v>-634777.89</v>
      </c>
      <c r="G60" s="251">
        <f>G61</f>
        <v>47.795896061857604</v>
      </c>
    </row>
    <row r="61" spans="1:7" ht="77.25" thickBot="1">
      <c r="A61" s="266" t="s">
        <v>317</v>
      </c>
      <c r="B61" s="267" t="s">
        <v>50</v>
      </c>
      <c r="C61" s="268" t="s">
        <v>51</v>
      </c>
      <c r="D61" s="260">
        <v>1215954</v>
      </c>
      <c r="E61" s="260">
        <v>581176.11</v>
      </c>
      <c r="F61" s="260">
        <f>+E61-D61</f>
        <v>-634777.89</v>
      </c>
      <c r="G61" s="261">
        <f>+E61/D61*100</f>
        <v>47.795896061857604</v>
      </c>
    </row>
    <row r="62" spans="1:7" s="272" customFormat="1" ht="24" customHeight="1">
      <c r="A62" s="269" t="s">
        <v>318</v>
      </c>
      <c r="B62" s="229" t="s">
        <v>455</v>
      </c>
      <c r="C62" s="270"/>
      <c r="D62" s="221">
        <f>D63</f>
        <v>24000</v>
      </c>
      <c r="E62" s="221">
        <f>E63</f>
        <v>0</v>
      </c>
      <c r="F62" s="247">
        <f>F63</f>
        <v>-24000</v>
      </c>
      <c r="G62" s="271">
        <f>G63</f>
        <v>0</v>
      </c>
    </row>
    <row r="63" spans="1:7" ht="39" customHeight="1" thickBot="1">
      <c r="A63" s="223" t="s">
        <v>319</v>
      </c>
      <c r="B63" s="249" t="s">
        <v>456</v>
      </c>
      <c r="C63" s="156" t="s">
        <v>7</v>
      </c>
      <c r="D63" s="226">
        <v>24000</v>
      </c>
      <c r="E63" s="226"/>
      <c r="F63" s="226">
        <f>+E63-D63</f>
        <v>-24000</v>
      </c>
      <c r="G63" s="227">
        <f>+E63/D63*100</f>
        <v>0</v>
      </c>
    </row>
    <row r="64" spans="1:7" ht="25.5">
      <c r="A64" s="273" t="s">
        <v>320</v>
      </c>
      <c r="B64" s="274" t="s">
        <v>13</v>
      </c>
      <c r="C64" s="214"/>
      <c r="D64" s="257">
        <f>SUM(D65:D69)</f>
        <v>90800</v>
      </c>
      <c r="E64" s="257">
        <f>SUM(E65:E69)</f>
        <v>82794.67</v>
      </c>
      <c r="F64" s="257">
        <f>SUM(F65:F69)</f>
        <v>-8005.3300000000017</v>
      </c>
      <c r="G64" s="183">
        <f>SUM(G65:G69)</f>
        <v>199.99348570031776</v>
      </c>
    </row>
    <row r="65" spans="1:7" ht="63.75" customHeight="1">
      <c r="A65" s="252" t="s">
        <v>321</v>
      </c>
      <c r="B65" s="235" t="s">
        <v>45</v>
      </c>
      <c r="C65" s="320" t="s">
        <v>397</v>
      </c>
      <c r="D65" s="213">
        <v>980</v>
      </c>
      <c r="E65" s="213">
        <v>980</v>
      </c>
      <c r="F65" s="213">
        <f>+E65-D65</f>
        <v>0</v>
      </c>
      <c r="G65" s="233">
        <f t="shared" ref="G65:G70" si="8">+E65/D65*100</f>
        <v>100</v>
      </c>
    </row>
    <row r="66" spans="1:7" ht="12.75">
      <c r="A66" s="252" t="s">
        <v>391</v>
      </c>
      <c r="B66" s="235" t="s">
        <v>46</v>
      </c>
      <c r="C66" s="345"/>
      <c r="D66" s="213">
        <v>5000</v>
      </c>
      <c r="E66" s="275"/>
      <c r="F66" s="213">
        <f>+E66-D66</f>
        <v>-5000</v>
      </c>
      <c r="G66" s="233">
        <f t="shared" si="8"/>
        <v>0</v>
      </c>
    </row>
    <row r="67" spans="1:7" ht="12.75">
      <c r="A67" s="252" t="s">
        <v>481</v>
      </c>
      <c r="B67" s="235" t="s">
        <v>47</v>
      </c>
      <c r="C67" s="345"/>
      <c r="D67" s="213">
        <v>1000</v>
      </c>
      <c r="E67" s="275"/>
      <c r="F67" s="213">
        <f>+E67-D67</f>
        <v>-1000</v>
      </c>
      <c r="G67" s="233">
        <f t="shared" si="8"/>
        <v>0</v>
      </c>
    </row>
    <row r="68" spans="1:7" ht="12.75">
      <c r="A68" s="252" t="s">
        <v>482</v>
      </c>
      <c r="B68" s="235" t="s">
        <v>48</v>
      </c>
      <c r="C68" s="345"/>
      <c r="D68" s="213">
        <v>2000</v>
      </c>
      <c r="E68" s="275"/>
      <c r="F68" s="213">
        <f>+E68-D68</f>
        <v>-2000</v>
      </c>
      <c r="G68" s="233">
        <f t="shared" si="8"/>
        <v>0</v>
      </c>
    </row>
    <row r="69" spans="1:7" ht="13.5" thickBot="1">
      <c r="A69" s="223" t="s">
        <v>483</v>
      </c>
      <c r="B69" s="224" t="s">
        <v>49</v>
      </c>
      <c r="C69" s="346"/>
      <c r="D69" s="213">
        <v>81820</v>
      </c>
      <c r="E69" s="213">
        <v>81814.67</v>
      </c>
      <c r="F69" s="213">
        <f>+E69-D69</f>
        <v>-5.3300000000017462</v>
      </c>
      <c r="G69" s="233">
        <f t="shared" si="8"/>
        <v>99.993485700317763</v>
      </c>
    </row>
    <row r="70" spans="1:7" ht="12.75">
      <c r="A70" s="246" t="s">
        <v>322</v>
      </c>
      <c r="B70" s="229" t="s">
        <v>14</v>
      </c>
      <c r="C70" s="276"/>
      <c r="D70" s="230">
        <f>SUM(D72:D75)</f>
        <v>73599.8</v>
      </c>
      <c r="E70" s="230">
        <f>SUM(E72:E75)</f>
        <v>73599.8</v>
      </c>
      <c r="F70" s="230">
        <f>SUM(F72:F75)</f>
        <v>0</v>
      </c>
      <c r="G70" s="251">
        <f t="shared" si="8"/>
        <v>100</v>
      </c>
    </row>
    <row r="71" spans="1:7" ht="25.5" customHeight="1">
      <c r="A71" s="277"/>
      <c r="B71" s="278" t="s">
        <v>43</v>
      </c>
      <c r="C71" s="324" t="s">
        <v>7</v>
      </c>
      <c r="D71" s="143"/>
      <c r="E71" s="157"/>
      <c r="F71" s="144"/>
      <c r="G71" s="181"/>
    </row>
    <row r="72" spans="1:7" ht="12.75">
      <c r="A72" s="277" t="s">
        <v>323</v>
      </c>
      <c r="B72" s="235" t="s">
        <v>41</v>
      </c>
      <c r="C72" s="324"/>
      <c r="D72" s="213">
        <v>61409.67</v>
      </c>
      <c r="E72" s="213">
        <v>61409.67</v>
      </c>
      <c r="F72" s="213">
        <f>+E72-D72</f>
        <v>0</v>
      </c>
      <c r="G72" s="233">
        <f>+E72/D72*100</f>
        <v>100</v>
      </c>
    </row>
    <row r="73" spans="1:7" ht="13.5" thickBot="1">
      <c r="A73" s="277" t="s">
        <v>484</v>
      </c>
      <c r="B73" s="235" t="s">
        <v>42</v>
      </c>
      <c r="C73" s="324"/>
      <c r="D73" s="213">
        <v>12190.13</v>
      </c>
      <c r="E73" s="213">
        <v>12190.13</v>
      </c>
      <c r="F73" s="213">
        <f>+E73-D73</f>
        <v>0</v>
      </c>
      <c r="G73" s="233">
        <f>+E73/D73*100</f>
        <v>100</v>
      </c>
    </row>
    <row r="74" spans="1:7" ht="13.5" hidden="1" customHeight="1" thickBot="1">
      <c r="A74" s="277"/>
      <c r="B74" s="235"/>
      <c r="C74" s="208"/>
      <c r="D74" s="213"/>
      <c r="E74" s="213"/>
      <c r="F74" s="213"/>
      <c r="G74" s="233"/>
    </row>
    <row r="75" spans="1:7" ht="13.5" hidden="1" customHeight="1" thickBot="1">
      <c r="A75" s="223"/>
      <c r="B75" s="224"/>
      <c r="C75" s="238"/>
      <c r="D75" s="279"/>
      <c r="E75" s="280"/>
      <c r="F75" s="281"/>
      <c r="G75" s="240"/>
    </row>
    <row r="76" spans="1:7" ht="12.75">
      <c r="A76" s="246" t="s">
        <v>324</v>
      </c>
      <c r="B76" s="229" t="s">
        <v>6</v>
      </c>
      <c r="C76" s="276"/>
      <c r="D76" s="230">
        <f>D77</f>
        <v>430000</v>
      </c>
      <c r="E76" s="230">
        <f>E77</f>
        <v>430000</v>
      </c>
      <c r="F76" s="230">
        <f>F77</f>
        <v>0</v>
      </c>
      <c r="G76" s="251">
        <f>G77</f>
        <v>100</v>
      </c>
    </row>
    <row r="77" spans="1:7" ht="40.5" customHeight="1" thickBot="1">
      <c r="A77" s="277" t="s">
        <v>325</v>
      </c>
      <c r="B77" s="259" t="s">
        <v>44</v>
      </c>
      <c r="C77" s="268" t="s">
        <v>7</v>
      </c>
      <c r="D77" s="260">
        <v>430000</v>
      </c>
      <c r="E77" s="260">
        <v>430000</v>
      </c>
      <c r="F77" s="260">
        <f>+E77-D77</f>
        <v>0</v>
      </c>
      <c r="G77" s="261">
        <f t="shared" ref="G77:G111" si="9">+E77/D77*100</f>
        <v>100</v>
      </c>
    </row>
    <row r="78" spans="1:7" ht="25.5">
      <c r="A78" s="246" t="s">
        <v>327</v>
      </c>
      <c r="B78" s="229" t="s">
        <v>15</v>
      </c>
      <c r="C78" s="282"/>
      <c r="D78" s="250">
        <f>D79+D80</f>
        <v>29800</v>
      </c>
      <c r="E78" s="250">
        <f>E79+E80</f>
        <v>0</v>
      </c>
      <c r="F78" s="282">
        <f>F79+F80</f>
        <v>-29800</v>
      </c>
      <c r="G78" s="184">
        <f t="shared" si="9"/>
        <v>0</v>
      </c>
    </row>
    <row r="79" spans="1:7" ht="19.5" customHeight="1">
      <c r="A79" s="277" t="s">
        <v>328</v>
      </c>
      <c r="B79" s="283" t="s">
        <v>39</v>
      </c>
      <c r="C79" s="349" t="s">
        <v>7</v>
      </c>
      <c r="D79" s="284">
        <v>5300</v>
      </c>
      <c r="E79" s="4"/>
      <c r="F79" s="285">
        <f t="shared" ref="F79:F110" si="10">+E79-D79</f>
        <v>-5300</v>
      </c>
      <c r="G79" s="286">
        <f t="shared" si="9"/>
        <v>0</v>
      </c>
    </row>
    <row r="80" spans="1:7" ht="23.25" customHeight="1" thickBot="1">
      <c r="A80" s="223" t="s">
        <v>392</v>
      </c>
      <c r="B80" s="224" t="s">
        <v>40</v>
      </c>
      <c r="C80" s="350"/>
      <c r="D80" s="226">
        <v>24500</v>
      </c>
      <c r="E80" s="287"/>
      <c r="F80" s="160">
        <f t="shared" si="10"/>
        <v>-24500</v>
      </c>
      <c r="G80" s="288">
        <f t="shared" si="9"/>
        <v>0</v>
      </c>
    </row>
    <row r="81" spans="1:7" ht="22.5" customHeight="1">
      <c r="A81" s="166" t="s">
        <v>329</v>
      </c>
      <c r="B81" s="165" t="s">
        <v>9</v>
      </c>
      <c r="C81" s="164"/>
      <c r="D81" s="163">
        <f>SUM(D82:D106)</f>
        <v>11487626</v>
      </c>
      <c r="E81" s="163">
        <f>SUM(E82:E106)</f>
        <v>2988399.3</v>
      </c>
      <c r="F81" s="163">
        <f>SUM(F82:F106)</f>
        <v>-8499226.6999999993</v>
      </c>
      <c r="G81" s="183">
        <f t="shared" si="9"/>
        <v>26.014072011049105</v>
      </c>
    </row>
    <row r="82" spans="1:7" ht="28.5" customHeight="1">
      <c r="A82" s="277" t="s">
        <v>70</v>
      </c>
      <c r="B82" s="283" t="s">
        <v>467</v>
      </c>
      <c r="C82" s="320" t="s">
        <v>26</v>
      </c>
      <c r="D82" s="193">
        <v>33400</v>
      </c>
      <c r="E82" s="285">
        <v>13683</v>
      </c>
      <c r="F82" s="159">
        <f t="shared" si="10"/>
        <v>-19717</v>
      </c>
      <c r="G82" s="180">
        <f t="shared" si="9"/>
        <v>40.967065868263475</v>
      </c>
    </row>
    <row r="83" spans="1:7" ht="45.75" customHeight="1">
      <c r="A83" s="277" t="s">
        <v>330</v>
      </c>
      <c r="B83" s="13" t="s">
        <v>468</v>
      </c>
      <c r="C83" s="321"/>
      <c r="D83" s="193">
        <v>110000</v>
      </c>
      <c r="E83" s="285"/>
      <c r="F83" s="159">
        <f t="shared" si="10"/>
        <v>-110000</v>
      </c>
      <c r="G83" s="180">
        <f t="shared" si="9"/>
        <v>0</v>
      </c>
    </row>
    <row r="84" spans="1:7" ht="39.75" customHeight="1">
      <c r="A84" s="277" t="s">
        <v>485</v>
      </c>
      <c r="B84" s="235" t="s">
        <v>336</v>
      </c>
      <c r="C84" s="289" t="s">
        <v>7</v>
      </c>
      <c r="D84" s="193">
        <v>400000</v>
      </c>
      <c r="E84" s="285"/>
      <c r="F84" s="159">
        <f t="shared" si="10"/>
        <v>-400000</v>
      </c>
      <c r="G84" s="180">
        <f t="shared" si="9"/>
        <v>0</v>
      </c>
    </row>
    <row r="85" spans="1:7" ht="72" customHeight="1">
      <c r="A85" s="277" t="s">
        <v>486</v>
      </c>
      <c r="B85" s="235" t="s">
        <v>465</v>
      </c>
      <c r="C85" s="268" t="s">
        <v>25</v>
      </c>
      <c r="D85" s="193">
        <v>34000</v>
      </c>
      <c r="E85" s="285">
        <v>34000</v>
      </c>
      <c r="F85" s="159">
        <f t="shared" si="10"/>
        <v>0</v>
      </c>
      <c r="G85" s="180">
        <f t="shared" si="9"/>
        <v>100</v>
      </c>
    </row>
    <row r="86" spans="1:7" ht="72" customHeight="1">
      <c r="A86" s="277" t="s">
        <v>487</v>
      </c>
      <c r="B86" s="235" t="s">
        <v>466</v>
      </c>
      <c r="C86" s="289" t="s">
        <v>25</v>
      </c>
      <c r="D86" s="193">
        <v>867700</v>
      </c>
      <c r="E86" s="285"/>
      <c r="F86" s="159">
        <f t="shared" si="10"/>
        <v>-867700</v>
      </c>
      <c r="G86" s="180">
        <f t="shared" si="9"/>
        <v>0</v>
      </c>
    </row>
    <row r="87" spans="1:7" ht="38.25" customHeight="1">
      <c r="A87" s="277" t="s">
        <v>488</v>
      </c>
      <c r="B87" s="290" t="s">
        <v>376</v>
      </c>
      <c r="C87" s="256" t="s">
        <v>7</v>
      </c>
      <c r="D87" s="193">
        <v>300000</v>
      </c>
      <c r="E87" s="285"/>
      <c r="F87" s="159">
        <f t="shared" si="10"/>
        <v>-300000</v>
      </c>
      <c r="G87" s="180">
        <f t="shared" si="9"/>
        <v>0</v>
      </c>
    </row>
    <row r="88" spans="1:7" ht="38.25" customHeight="1">
      <c r="A88" s="277" t="s">
        <v>489</v>
      </c>
      <c r="B88" s="290" t="s">
        <v>377</v>
      </c>
      <c r="C88" s="289" t="s">
        <v>7</v>
      </c>
      <c r="D88" s="193">
        <v>169000</v>
      </c>
      <c r="E88" s="285"/>
      <c r="F88" s="159">
        <f t="shared" si="10"/>
        <v>-169000</v>
      </c>
      <c r="G88" s="180">
        <f t="shared" si="9"/>
        <v>0</v>
      </c>
    </row>
    <row r="89" spans="1:7" ht="38.25" customHeight="1">
      <c r="A89" s="277" t="s">
        <v>490</v>
      </c>
      <c r="B89" s="290" t="s">
        <v>378</v>
      </c>
      <c r="C89" s="289" t="s">
        <v>7</v>
      </c>
      <c r="D89" s="212">
        <v>1331000</v>
      </c>
      <c r="E89" s="291"/>
      <c r="F89" s="159">
        <f t="shared" si="10"/>
        <v>-1331000</v>
      </c>
      <c r="G89" s="180">
        <f t="shared" si="9"/>
        <v>0</v>
      </c>
    </row>
    <row r="90" spans="1:7" ht="38.25" customHeight="1">
      <c r="A90" s="277" t="s">
        <v>491</v>
      </c>
      <c r="B90" s="235" t="s">
        <v>469</v>
      </c>
      <c r="C90" s="289" t="s">
        <v>7</v>
      </c>
      <c r="D90" s="193">
        <v>687719</v>
      </c>
      <c r="E90" s="285"/>
      <c r="F90" s="159">
        <f t="shared" si="10"/>
        <v>-687719</v>
      </c>
      <c r="G90" s="180">
        <f t="shared" si="9"/>
        <v>0</v>
      </c>
    </row>
    <row r="91" spans="1:7" ht="38.25" customHeight="1">
      <c r="A91" s="277" t="s">
        <v>492</v>
      </c>
      <c r="B91" s="292" t="s">
        <v>470</v>
      </c>
      <c r="C91" s="289" t="s">
        <v>7</v>
      </c>
      <c r="D91" s="193">
        <v>49900</v>
      </c>
      <c r="E91" s="285">
        <v>49852</v>
      </c>
      <c r="F91" s="159">
        <f t="shared" si="10"/>
        <v>-48</v>
      </c>
      <c r="G91" s="180">
        <f t="shared" si="9"/>
        <v>99.903807615230448</v>
      </c>
    </row>
    <row r="92" spans="1:7" ht="38.25" customHeight="1">
      <c r="A92" s="277" t="s">
        <v>493</v>
      </c>
      <c r="B92" s="292" t="s">
        <v>471</v>
      </c>
      <c r="C92" s="289" t="s">
        <v>7</v>
      </c>
      <c r="D92" s="193">
        <v>3600</v>
      </c>
      <c r="E92" s="285">
        <v>3600</v>
      </c>
      <c r="F92" s="159">
        <f t="shared" si="10"/>
        <v>0</v>
      </c>
      <c r="G92" s="180">
        <f t="shared" si="9"/>
        <v>100</v>
      </c>
    </row>
    <row r="93" spans="1:7" ht="38.25" customHeight="1">
      <c r="A93" s="277" t="s">
        <v>494</v>
      </c>
      <c r="B93" s="292" t="s">
        <v>472</v>
      </c>
      <c r="C93" s="320" t="s">
        <v>234</v>
      </c>
      <c r="D93" s="193">
        <v>400000</v>
      </c>
      <c r="E93" s="193">
        <v>400000</v>
      </c>
      <c r="F93" s="159">
        <f t="shared" si="10"/>
        <v>0</v>
      </c>
      <c r="G93" s="180">
        <f t="shared" si="9"/>
        <v>100</v>
      </c>
    </row>
    <row r="94" spans="1:7" ht="38.25" customHeight="1">
      <c r="A94" s="277" t="s">
        <v>495</v>
      </c>
      <c r="B94" s="293" t="s">
        <v>473</v>
      </c>
      <c r="C94" s="341"/>
      <c r="D94" s="193">
        <v>90000</v>
      </c>
      <c r="E94" s="193">
        <v>90000</v>
      </c>
      <c r="F94" s="159">
        <f t="shared" si="10"/>
        <v>0</v>
      </c>
      <c r="G94" s="180">
        <f t="shared" si="9"/>
        <v>100</v>
      </c>
    </row>
    <row r="95" spans="1:7" ht="38.25" customHeight="1">
      <c r="A95" s="277" t="s">
        <v>496</v>
      </c>
      <c r="B95" s="294" t="s">
        <v>474</v>
      </c>
      <c r="C95" s="342"/>
      <c r="D95" s="193">
        <v>122244</v>
      </c>
      <c r="E95" s="193">
        <v>122244</v>
      </c>
      <c r="F95" s="159">
        <f t="shared" si="10"/>
        <v>0</v>
      </c>
      <c r="G95" s="180">
        <f t="shared" si="9"/>
        <v>100</v>
      </c>
    </row>
    <row r="96" spans="1:7" ht="87" customHeight="1">
      <c r="A96" s="295" t="s">
        <v>497</v>
      </c>
      <c r="B96" s="158" t="s">
        <v>379</v>
      </c>
      <c r="C96" s="4" t="s">
        <v>380</v>
      </c>
      <c r="D96" s="193">
        <v>1420322</v>
      </c>
      <c r="E96" s="285"/>
      <c r="F96" s="285">
        <f t="shared" si="10"/>
        <v>-1420322</v>
      </c>
      <c r="G96" s="180">
        <f t="shared" si="9"/>
        <v>0</v>
      </c>
    </row>
    <row r="97" spans="1:8" ht="87" customHeight="1">
      <c r="A97" s="295" t="s">
        <v>523</v>
      </c>
      <c r="B97" s="296" t="s">
        <v>509</v>
      </c>
      <c r="C97" s="4" t="s">
        <v>508</v>
      </c>
      <c r="D97" s="193">
        <v>2089749</v>
      </c>
      <c r="E97" s="285"/>
      <c r="F97" s="285">
        <f t="shared" si="10"/>
        <v>-2089749</v>
      </c>
      <c r="G97" s="180">
        <f t="shared" si="9"/>
        <v>0</v>
      </c>
    </row>
    <row r="98" spans="1:8" ht="87" customHeight="1">
      <c r="A98" s="295" t="s">
        <v>524</v>
      </c>
      <c r="B98" s="296" t="s">
        <v>510</v>
      </c>
      <c r="C98" s="4" t="s">
        <v>511</v>
      </c>
      <c r="D98" s="193">
        <v>162063</v>
      </c>
      <c r="E98" s="285">
        <v>162063</v>
      </c>
      <c r="F98" s="285">
        <f t="shared" si="10"/>
        <v>0</v>
      </c>
      <c r="G98" s="180">
        <f t="shared" si="9"/>
        <v>100</v>
      </c>
    </row>
    <row r="99" spans="1:8" ht="87" customHeight="1">
      <c r="A99" s="295" t="s">
        <v>525</v>
      </c>
      <c r="B99" s="297" t="s">
        <v>512</v>
      </c>
      <c r="C99" s="4" t="s">
        <v>380</v>
      </c>
      <c r="D99" s="193">
        <v>1400214</v>
      </c>
      <c r="E99" s="285">
        <v>805082</v>
      </c>
      <c r="F99" s="285">
        <f t="shared" si="10"/>
        <v>-595132</v>
      </c>
      <c r="G99" s="180">
        <f t="shared" si="9"/>
        <v>57.497068305273338</v>
      </c>
      <c r="H99" s="298"/>
    </row>
    <row r="100" spans="1:8" ht="87" customHeight="1">
      <c r="A100" s="295" t="s">
        <v>526</v>
      </c>
      <c r="B100" s="297" t="s">
        <v>514</v>
      </c>
      <c r="C100" s="4" t="s">
        <v>519</v>
      </c>
      <c r="D100" s="193">
        <f>187500+299513+182</f>
        <v>487195</v>
      </c>
      <c r="E100" s="285">
        <f>137500+182+50000+294033</f>
        <v>481715</v>
      </c>
      <c r="F100" s="285">
        <f t="shared" si="10"/>
        <v>-5480</v>
      </c>
      <c r="G100" s="180">
        <f t="shared" si="9"/>
        <v>98.875193710937097</v>
      </c>
      <c r="H100" s="298"/>
    </row>
    <row r="101" spans="1:8" ht="87" customHeight="1">
      <c r="A101" s="295" t="s">
        <v>527</v>
      </c>
      <c r="B101" s="297" t="s">
        <v>515</v>
      </c>
      <c r="C101" s="4" t="s">
        <v>380</v>
      </c>
      <c r="D101" s="193">
        <v>49900</v>
      </c>
      <c r="E101" s="285">
        <v>49900</v>
      </c>
      <c r="F101" s="285">
        <f t="shared" si="10"/>
        <v>0</v>
      </c>
      <c r="G101" s="180">
        <f t="shared" si="9"/>
        <v>100</v>
      </c>
      <c r="H101" s="298"/>
    </row>
    <row r="102" spans="1:8" ht="87" customHeight="1">
      <c r="A102" s="295" t="s">
        <v>528</v>
      </c>
      <c r="B102" s="235" t="s">
        <v>533</v>
      </c>
      <c r="C102" s="4" t="s">
        <v>519</v>
      </c>
      <c r="D102" s="212">
        <f>374169+641851</f>
        <v>1016020</v>
      </c>
      <c r="E102" s="291">
        <f>219071+378689.3</f>
        <v>597760.30000000005</v>
      </c>
      <c r="F102" s="285">
        <f t="shared" si="10"/>
        <v>-418259.69999999995</v>
      </c>
      <c r="G102" s="180">
        <f t="shared" si="9"/>
        <v>58.833517056750864</v>
      </c>
      <c r="H102" s="298"/>
    </row>
    <row r="103" spans="1:8" ht="87" customHeight="1">
      <c r="A103" s="295" t="s">
        <v>529</v>
      </c>
      <c r="B103" s="158" t="s">
        <v>38</v>
      </c>
      <c r="C103" s="4" t="s">
        <v>218</v>
      </c>
      <c r="D103" s="193">
        <v>178500</v>
      </c>
      <c r="E103" s="285">
        <v>178500</v>
      </c>
      <c r="F103" s="285">
        <f>+E103-D103</f>
        <v>0</v>
      </c>
      <c r="G103" s="180">
        <f>+E103/D103*100</f>
        <v>100</v>
      </c>
      <c r="H103" s="298"/>
    </row>
    <row r="104" spans="1:8" ht="87" customHeight="1">
      <c r="A104" s="295" t="s">
        <v>530</v>
      </c>
      <c r="B104" s="299" t="s">
        <v>517</v>
      </c>
      <c r="C104" s="4" t="s">
        <v>518</v>
      </c>
      <c r="D104" s="193">
        <v>51100</v>
      </c>
      <c r="E104" s="285"/>
      <c r="F104" s="285">
        <f>+E104-D104</f>
        <v>-51100</v>
      </c>
      <c r="G104" s="180">
        <f>+E104/D104*100</f>
        <v>0</v>
      </c>
      <c r="H104" s="298"/>
    </row>
    <row r="105" spans="1:8" ht="87" customHeight="1" thickBot="1">
      <c r="A105" s="295" t="s">
        <v>531</v>
      </c>
      <c r="B105" s="235" t="s">
        <v>513</v>
      </c>
      <c r="C105" s="4" t="s">
        <v>516</v>
      </c>
      <c r="D105" s="193">
        <v>34000</v>
      </c>
      <c r="E105" s="285"/>
      <c r="F105" s="285">
        <f>+E105-D105</f>
        <v>-34000</v>
      </c>
      <c r="G105" s="180">
        <f>+E105/D105*100</f>
        <v>0</v>
      </c>
      <c r="H105" s="298"/>
    </row>
    <row r="106" spans="1:8" ht="87" hidden="1" customHeight="1" thickBot="1">
      <c r="A106" s="295" t="s">
        <v>532</v>
      </c>
      <c r="B106" s="235"/>
      <c r="C106" s="4"/>
      <c r="D106" s="193"/>
      <c r="E106" s="285"/>
      <c r="F106" s="285"/>
      <c r="G106" s="180"/>
      <c r="H106" s="298"/>
    </row>
    <row r="107" spans="1:8" ht="51" customHeight="1">
      <c r="A107" s="269" t="s">
        <v>393</v>
      </c>
      <c r="B107" s="229" t="s">
        <v>16</v>
      </c>
      <c r="C107" s="344" t="s">
        <v>218</v>
      </c>
      <c r="D107" s="300">
        <f>D108+D109+D110</f>
        <v>49430</v>
      </c>
      <c r="E107" s="282">
        <f>E108+E109+E110</f>
        <v>35930</v>
      </c>
      <c r="F107" s="282">
        <f t="shared" si="10"/>
        <v>-13500</v>
      </c>
      <c r="G107" s="184">
        <f t="shared" si="9"/>
        <v>72.688650617034185</v>
      </c>
    </row>
    <row r="108" spans="1:8" ht="12.75">
      <c r="A108" s="301" t="s">
        <v>394</v>
      </c>
      <c r="B108" s="158" t="s">
        <v>24</v>
      </c>
      <c r="C108" s="345"/>
      <c r="D108" s="193">
        <v>1500</v>
      </c>
      <c r="E108" s="284">
        <v>1500</v>
      </c>
      <c r="F108" s="159">
        <f t="shared" si="10"/>
        <v>0</v>
      </c>
      <c r="G108" s="233">
        <f t="shared" si="9"/>
        <v>100</v>
      </c>
    </row>
    <row r="109" spans="1:8" ht="12.75" customHeight="1">
      <c r="A109" s="301" t="s">
        <v>326</v>
      </c>
      <c r="B109" s="158" t="s">
        <v>19</v>
      </c>
      <c r="C109" s="345"/>
      <c r="D109" s="193">
        <v>28500</v>
      </c>
      <c r="E109" s="284">
        <v>15000</v>
      </c>
      <c r="F109" s="284">
        <f t="shared" si="10"/>
        <v>-13500</v>
      </c>
      <c r="G109" s="302">
        <f t="shared" si="9"/>
        <v>52.631578947368418</v>
      </c>
    </row>
    <row r="110" spans="1:8" ht="13.5" thickBot="1">
      <c r="A110" s="303" t="s">
        <v>498</v>
      </c>
      <c r="B110" s="304" t="s">
        <v>20</v>
      </c>
      <c r="C110" s="346"/>
      <c r="D110" s="305">
        <v>19430</v>
      </c>
      <c r="E110" s="306">
        <v>19430</v>
      </c>
      <c r="F110" s="306">
        <f t="shared" si="10"/>
        <v>0</v>
      </c>
      <c r="G110" s="227">
        <f t="shared" si="9"/>
        <v>100</v>
      </c>
    </row>
    <row r="111" spans="1:8" ht="12.75">
      <c r="A111" s="210" t="s">
        <v>395</v>
      </c>
      <c r="B111" s="162" t="s">
        <v>17</v>
      </c>
      <c r="C111" s="321" t="s">
        <v>218</v>
      </c>
      <c r="D111" s="194">
        <f>D112+D113+D114</f>
        <v>50000</v>
      </c>
      <c r="E111" s="194">
        <f>E112+E113+E114</f>
        <v>6619.5</v>
      </c>
      <c r="F111" s="194">
        <f>F112+F113+F114</f>
        <v>-13380.5</v>
      </c>
      <c r="G111" s="184">
        <f t="shared" si="9"/>
        <v>13.239000000000001</v>
      </c>
    </row>
    <row r="112" spans="1:8" ht="12.75">
      <c r="A112" s="314" t="s">
        <v>396</v>
      </c>
      <c r="B112" s="315" t="s">
        <v>521</v>
      </c>
      <c r="C112" s="345"/>
      <c r="D112" s="212">
        <v>10000</v>
      </c>
      <c r="E112" s="163"/>
      <c r="F112" s="163"/>
      <c r="G112" s="180">
        <f t="shared" ref="G112:G123" si="11">+E112/D112*100</f>
        <v>0</v>
      </c>
    </row>
    <row r="113" spans="1:9" ht="25.5">
      <c r="A113" s="316" t="s">
        <v>520</v>
      </c>
      <c r="B113" s="317" t="s">
        <v>534</v>
      </c>
      <c r="C113" s="345"/>
      <c r="D113" s="193">
        <v>20000</v>
      </c>
      <c r="E113" s="211"/>
      <c r="F113" s="211"/>
      <c r="G113" s="180">
        <f t="shared" si="11"/>
        <v>0</v>
      </c>
      <c r="I113" s="38"/>
    </row>
    <row r="114" spans="1:9" ht="43.5" customHeight="1" thickBot="1">
      <c r="A114" s="314" t="s">
        <v>522</v>
      </c>
      <c r="B114" s="315" t="s">
        <v>23</v>
      </c>
      <c r="C114" s="320"/>
      <c r="D114" s="195">
        <v>20000</v>
      </c>
      <c r="E114" s="159">
        <v>6619.5</v>
      </c>
      <c r="F114" s="159">
        <f t="shared" ref="F114:F123" si="12">+E114-D114</f>
        <v>-13380.5</v>
      </c>
      <c r="G114" s="180">
        <f t="shared" si="11"/>
        <v>33.097500000000004</v>
      </c>
    </row>
    <row r="115" spans="1:9" ht="38.25" customHeight="1">
      <c r="A115" s="228" t="s">
        <v>499</v>
      </c>
      <c r="B115" s="243" t="s">
        <v>18</v>
      </c>
      <c r="C115" s="343" t="s">
        <v>335</v>
      </c>
      <c r="D115" s="300">
        <f>D116+D117</f>
        <v>25000</v>
      </c>
      <c r="E115" s="282">
        <f>E116+E117</f>
        <v>25000</v>
      </c>
      <c r="F115" s="282">
        <f t="shared" si="12"/>
        <v>0</v>
      </c>
      <c r="G115" s="184">
        <f t="shared" si="11"/>
        <v>100</v>
      </c>
    </row>
    <row r="116" spans="1:9" ht="12.75">
      <c r="A116" s="237" t="s">
        <v>500</v>
      </c>
      <c r="B116" s="290" t="s">
        <v>21</v>
      </c>
      <c r="C116" s="324"/>
      <c r="D116" s="193">
        <v>5000</v>
      </c>
      <c r="E116" s="193">
        <v>5000</v>
      </c>
      <c r="F116" s="284">
        <f t="shared" si="12"/>
        <v>0</v>
      </c>
      <c r="G116" s="233">
        <f t="shared" si="11"/>
        <v>100</v>
      </c>
    </row>
    <row r="117" spans="1:9" ht="49.5" customHeight="1" thickBot="1">
      <c r="A117" s="231" t="s">
        <v>501</v>
      </c>
      <c r="B117" s="307" t="s">
        <v>22</v>
      </c>
      <c r="C117" s="320"/>
      <c r="D117" s="260">
        <v>20000</v>
      </c>
      <c r="E117" s="260">
        <v>20000</v>
      </c>
      <c r="F117" s="308">
        <f t="shared" si="12"/>
        <v>0</v>
      </c>
      <c r="G117" s="309">
        <f t="shared" si="11"/>
        <v>100</v>
      </c>
    </row>
    <row r="118" spans="1:9" ht="25.5">
      <c r="A118" s="246" t="s">
        <v>502</v>
      </c>
      <c r="B118" s="229" t="s">
        <v>457</v>
      </c>
      <c r="C118" s="220"/>
      <c r="D118" s="282">
        <f>D119</f>
        <v>50000</v>
      </c>
      <c r="E118" s="282">
        <f>E119</f>
        <v>50000</v>
      </c>
      <c r="F118" s="282">
        <f t="shared" si="12"/>
        <v>0</v>
      </c>
      <c r="G118" s="184">
        <f t="shared" si="11"/>
        <v>100</v>
      </c>
    </row>
    <row r="119" spans="1:9" ht="39" thickBot="1">
      <c r="A119" s="277" t="s">
        <v>503</v>
      </c>
      <c r="B119" s="310" t="s">
        <v>459</v>
      </c>
      <c r="C119" s="268" t="s">
        <v>7</v>
      </c>
      <c r="D119" s="268">
        <v>50000</v>
      </c>
      <c r="E119" s="268">
        <v>50000</v>
      </c>
      <c r="F119" s="159">
        <f t="shared" si="12"/>
        <v>0</v>
      </c>
      <c r="G119" s="311">
        <f t="shared" si="11"/>
        <v>100</v>
      </c>
    </row>
    <row r="120" spans="1:9" ht="12.75">
      <c r="A120" s="246" t="s">
        <v>504</v>
      </c>
      <c r="B120" s="312" t="s">
        <v>458</v>
      </c>
      <c r="C120" s="215"/>
      <c r="D120" s="282">
        <f>D121+D122+D123</f>
        <v>400000</v>
      </c>
      <c r="E120" s="282">
        <f>E121+E122+E123</f>
        <v>400000</v>
      </c>
      <c r="F120" s="282">
        <f t="shared" si="12"/>
        <v>0</v>
      </c>
      <c r="G120" s="184">
        <f t="shared" si="11"/>
        <v>100</v>
      </c>
    </row>
    <row r="121" spans="1:9" ht="99.75" customHeight="1">
      <c r="A121" s="231" t="s">
        <v>505</v>
      </c>
      <c r="B121" s="259" t="s">
        <v>460</v>
      </c>
      <c r="C121" s="324" t="s">
        <v>463</v>
      </c>
      <c r="D121" s="260">
        <v>100000</v>
      </c>
      <c r="E121" s="260">
        <v>100000</v>
      </c>
      <c r="F121" s="308">
        <f t="shared" si="12"/>
        <v>0</v>
      </c>
      <c r="G121" s="309">
        <f t="shared" si="11"/>
        <v>100</v>
      </c>
    </row>
    <row r="122" spans="1:9" s="8" customFormat="1" ht="12.75">
      <c r="A122" s="252" t="s">
        <v>506</v>
      </c>
      <c r="B122" s="235" t="s">
        <v>461</v>
      </c>
      <c r="C122" s="324"/>
      <c r="D122" s="260">
        <v>200000</v>
      </c>
      <c r="E122" s="260">
        <v>200000</v>
      </c>
      <c r="F122" s="159">
        <f t="shared" si="12"/>
        <v>0</v>
      </c>
      <c r="G122" s="311">
        <f t="shared" si="11"/>
        <v>100</v>
      </c>
    </row>
    <row r="123" spans="1:9" s="8" customFormat="1" ht="115.5" customHeight="1" thickBot="1">
      <c r="A123" s="223" t="s">
        <v>507</v>
      </c>
      <c r="B123" s="224" t="s">
        <v>462</v>
      </c>
      <c r="C123" s="224" t="s">
        <v>464</v>
      </c>
      <c r="D123" s="226">
        <v>100000</v>
      </c>
      <c r="E123" s="226">
        <v>100000</v>
      </c>
      <c r="F123" s="306">
        <f t="shared" si="12"/>
        <v>0</v>
      </c>
      <c r="G123" s="313">
        <f t="shared" si="11"/>
        <v>100</v>
      </c>
    </row>
    <row r="124" spans="1:9" ht="12.75" hidden="1">
      <c r="A124" s="166"/>
      <c r="B124" s="170"/>
      <c r="C124" s="208"/>
      <c r="D124" s="143"/>
      <c r="E124" s="157"/>
      <c r="F124" s="144"/>
      <c r="G124" s="181"/>
    </row>
    <row r="125" spans="1:9" ht="12.75" hidden="1">
      <c r="A125" s="166"/>
      <c r="B125" s="206"/>
      <c r="C125" s="207"/>
      <c r="D125" s="209"/>
      <c r="E125" s="157"/>
      <c r="F125" s="144"/>
      <c r="G125" s="181"/>
    </row>
    <row r="126" spans="1:9" ht="12.75" hidden="1">
      <c r="A126" s="166"/>
      <c r="B126" s="206"/>
      <c r="C126" s="207"/>
      <c r="D126" s="209"/>
      <c r="E126" s="157"/>
      <c r="F126" s="144"/>
      <c r="G126" s="181"/>
    </row>
    <row r="127" spans="1:9" ht="12.75" hidden="1">
      <c r="A127" s="166"/>
      <c r="B127" s="170"/>
      <c r="C127" s="143"/>
      <c r="D127" s="143"/>
      <c r="E127" s="157"/>
      <c r="F127" s="144"/>
      <c r="G127" s="181"/>
    </row>
    <row r="128" spans="1:9" ht="12.75" hidden="1">
      <c r="A128" s="166"/>
      <c r="B128" s="170"/>
      <c r="C128" s="143"/>
      <c r="D128" s="143"/>
      <c r="E128" s="157"/>
      <c r="F128" s="144"/>
      <c r="G128" s="181"/>
    </row>
    <row r="129" spans="1:7" ht="12.75" hidden="1">
      <c r="A129" s="166"/>
      <c r="B129" s="170"/>
      <c r="C129" s="143"/>
      <c r="D129" s="143"/>
      <c r="E129" s="157"/>
      <c r="F129" s="144"/>
      <c r="G129" s="181"/>
    </row>
    <row r="130" spans="1:7" ht="12.75" hidden="1">
      <c r="A130" s="166"/>
      <c r="B130" s="170"/>
      <c r="C130" s="143"/>
      <c r="D130" s="143"/>
      <c r="E130" s="157"/>
      <c r="F130" s="144"/>
      <c r="G130" s="181"/>
    </row>
    <row r="131" spans="1:7" ht="13.5" hidden="1" thickBot="1">
      <c r="A131" s="167"/>
      <c r="B131" s="168"/>
      <c r="C131" s="156"/>
      <c r="D131" s="160"/>
      <c r="E131" s="161"/>
      <c r="F131" s="169"/>
      <c r="G131" s="185"/>
    </row>
    <row r="132" spans="1:7" ht="13.5" hidden="1" thickBot="1">
      <c r="A132" s="167"/>
      <c r="B132" s="168"/>
      <c r="C132" s="156"/>
      <c r="D132" s="160"/>
      <c r="E132" s="161"/>
      <c r="F132" s="169"/>
      <c r="G132" s="185"/>
    </row>
    <row r="133" spans="1:7" s="21" customFormat="1" ht="30.6" customHeight="1" thickBot="1">
      <c r="A133" s="129"/>
      <c r="B133" s="130" t="s">
        <v>102</v>
      </c>
      <c r="C133" s="131"/>
      <c r="D133" s="132">
        <f>D11+D13+D23+D25+D27+D29+D44+D52+D60+D62+D64+D70+D76+D78+D81+D107+D111+D115+D118+D120</f>
        <v>23642151.940000001</v>
      </c>
      <c r="E133" s="132">
        <f>E11+E13+E23+E25+E27+E29+E44+E52+E60+E62+E64+E70+E76+E78+E81+E107+E111+E115+E118+E120</f>
        <v>10425635.24</v>
      </c>
      <c r="F133" s="132">
        <f>F11+F13+F23+F25+F27+F29+F44+F52+F60+F62+F64+F70+F76+F78+F81+F107+F111+F115+F118+F120</f>
        <v>-13186516.699999999</v>
      </c>
      <c r="G133" s="182">
        <f>+E133/D133*100</f>
        <v>44.097657719392863</v>
      </c>
    </row>
    <row r="134" spans="1:7" s="21" customFormat="1" ht="18.75">
      <c r="A134" s="133"/>
      <c r="B134" s="134"/>
      <c r="C134" s="135"/>
      <c r="D134" s="136"/>
      <c r="E134" s="137"/>
      <c r="F134" s="171"/>
    </row>
    <row r="135" spans="1:7" ht="18.75">
      <c r="A135" s="138"/>
      <c r="B135" s="48" t="s">
        <v>87</v>
      </c>
      <c r="C135" s="126"/>
      <c r="D135" s="139"/>
      <c r="E135" s="335" t="s">
        <v>88</v>
      </c>
      <c r="F135" s="335"/>
      <c r="G135" s="140"/>
    </row>
    <row r="136" spans="1:7" ht="16.5">
      <c r="A136" s="126"/>
      <c r="C136" s="126"/>
      <c r="D136" s="141"/>
      <c r="E136" s="335"/>
      <c r="F136" s="335"/>
    </row>
    <row r="137" spans="1:7">
      <c r="D137" s="217"/>
      <c r="E137" s="216"/>
    </row>
    <row r="138" spans="1:7">
      <c r="D138" s="141"/>
    </row>
    <row r="139" spans="1:7">
      <c r="D139" s="141"/>
    </row>
    <row r="140" spans="1:7">
      <c r="D140" s="141"/>
    </row>
    <row r="143" spans="1:7">
      <c r="D143" s="141"/>
      <c r="E143" s="141"/>
    </row>
    <row r="199" spans="1:6" ht="12.75">
      <c r="A199" s="6"/>
      <c r="B199" s="6"/>
      <c r="C199" s="11"/>
      <c r="D199" s="6"/>
      <c r="E199" s="6"/>
      <c r="F199" s="6"/>
    </row>
    <row r="200" spans="1:6" ht="12.75">
      <c r="A200" s="6"/>
      <c r="B200" s="6"/>
      <c r="C200" s="11"/>
      <c r="D200" s="6"/>
      <c r="E200" s="6"/>
      <c r="F200" s="6"/>
    </row>
    <row r="201" spans="1:6" ht="12.75">
      <c r="A201" s="6"/>
      <c r="B201" s="6"/>
      <c r="C201" s="11"/>
      <c r="D201" s="6"/>
      <c r="E201" s="6"/>
      <c r="F201" s="6"/>
    </row>
    <row r="202" spans="1:6" ht="12.75">
      <c r="A202" s="6"/>
      <c r="B202" s="6"/>
      <c r="C202" s="11"/>
      <c r="D202" s="6"/>
      <c r="E202" s="6"/>
      <c r="F202" s="6"/>
    </row>
    <row r="203" spans="1:6" ht="12.75">
      <c r="A203" s="6"/>
      <c r="B203" s="6"/>
      <c r="C203" s="11"/>
      <c r="D203" s="6"/>
      <c r="E203" s="6"/>
      <c r="F203" s="6"/>
    </row>
    <row r="204" spans="1:6" ht="12.75">
      <c r="A204" s="6"/>
      <c r="B204" s="6"/>
      <c r="C204" s="11"/>
      <c r="D204" s="6"/>
      <c r="E204" s="6"/>
      <c r="F204" s="6"/>
    </row>
    <row r="205" spans="1:6" ht="12.75">
      <c r="A205" s="6"/>
      <c r="B205" s="6"/>
      <c r="C205" s="11"/>
      <c r="D205" s="6"/>
      <c r="E205" s="6"/>
      <c r="F205" s="6"/>
    </row>
    <row r="206" spans="1:6" ht="12.75">
      <c r="A206" s="6"/>
      <c r="B206" s="6"/>
      <c r="C206" s="11"/>
      <c r="D206" s="6"/>
      <c r="E206" s="6"/>
      <c r="F206" s="6"/>
    </row>
    <row r="207" spans="1:6" ht="12.75">
      <c r="A207" s="6"/>
      <c r="B207" s="6"/>
      <c r="C207" s="11"/>
      <c r="D207" s="6"/>
      <c r="E207" s="6"/>
      <c r="F207" s="6"/>
    </row>
    <row r="208" spans="1:6" ht="12.75">
      <c r="A208" s="6"/>
      <c r="B208" s="6"/>
      <c r="C208" s="11"/>
      <c r="D208" s="6"/>
      <c r="E208" s="6"/>
      <c r="F208" s="6"/>
    </row>
    <row r="209" spans="1:6" ht="12.75">
      <c r="A209" s="6"/>
      <c r="B209" s="6"/>
      <c r="C209" s="11"/>
      <c r="D209" s="6"/>
      <c r="E209" s="6"/>
      <c r="F209" s="6"/>
    </row>
    <row r="210" spans="1:6" ht="12.75">
      <c r="A210" s="6"/>
      <c r="B210" s="6"/>
      <c r="C210" s="11"/>
      <c r="D210" s="6"/>
      <c r="E210" s="6"/>
      <c r="F210" s="6"/>
    </row>
    <row r="211" spans="1:6" ht="12.75">
      <c r="A211" s="6"/>
      <c r="B211" s="6"/>
      <c r="C211" s="11"/>
      <c r="D211" s="6"/>
      <c r="E211" s="6"/>
      <c r="F211" s="6"/>
    </row>
    <row r="212" spans="1:6" ht="12.75">
      <c r="A212" s="6"/>
      <c r="B212" s="6"/>
      <c r="C212" s="11"/>
      <c r="D212" s="6"/>
      <c r="E212" s="6"/>
      <c r="F212" s="6"/>
    </row>
    <row r="213" spans="1:6" ht="12.75">
      <c r="A213" s="6"/>
      <c r="B213" s="6"/>
      <c r="C213" s="11"/>
      <c r="D213" s="6"/>
      <c r="E213" s="6"/>
      <c r="F213" s="6"/>
    </row>
    <row r="214" spans="1:6" ht="12.75">
      <c r="A214" s="6"/>
      <c r="B214" s="6"/>
      <c r="C214" s="11"/>
      <c r="D214" s="6"/>
      <c r="E214" s="6"/>
      <c r="F214" s="6"/>
    </row>
    <row r="215" spans="1:6" ht="12.75">
      <c r="A215" s="6"/>
      <c r="B215" s="6"/>
      <c r="C215" s="11"/>
      <c r="D215" s="6"/>
      <c r="E215" s="6"/>
      <c r="F215" s="6"/>
    </row>
    <row r="216" spans="1:6" ht="12.75">
      <c r="A216" s="6"/>
      <c r="B216" s="6"/>
      <c r="C216" s="11"/>
      <c r="D216" s="6"/>
      <c r="E216" s="6"/>
      <c r="F216" s="6"/>
    </row>
    <row r="217" spans="1:6" ht="12.75">
      <c r="A217" s="6"/>
      <c r="B217" s="6"/>
      <c r="C217" s="11"/>
      <c r="D217" s="6"/>
      <c r="E217" s="6"/>
      <c r="F217" s="6"/>
    </row>
    <row r="218" spans="1:6" ht="12.75">
      <c r="A218" s="6"/>
      <c r="B218" s="6"/>
      <c r="C218" s="11"/>
      <c r="D218" s="6"/>
      <c r="E218" s="6"/>
      <c r="F218" s="6"/>
    </row>
    <row r="219" spans="1:6" ht="12.75">
      <c r="A219" s="6"/>
      <c r="B219" s="6"/>
      <c r="C219" s="11"/>
      <c r="D219" s="6"/>
      <c r="E219" s="6"/>
      <c r="F219" s="6"/>
    </row>
    <row r="220" spans="1:6" ht="12.75">
      <c r="A220" s="6"/>
      <c r="B220" s="6"/>
      <c r="C220" s="11"/>
      <c r="D220" s="6"/>
      <c r="E220" s="6"/>
      <c r="F220" s="6"/>
    </row>
    <row r="221" spans="1:6" ht="12.75">
      <c r="A221" s="6"/>
      <c r="B221" s="6"/>
      <c r="C221" s="11"/>
      <c r="D221" s="6"/>
      <c r="E221" s="6"/>
      <c r="F221" s="6"/>
    </row>
    <row r="222" spans="1:6" ht="12.75">
      <c r="A222" s="6"/>
      <c r="B222" s="6"/>
      <c r="C222" s="11"/>
      <c r="D222" s="6"/>
      <c r="E222" s="6"/>
      <c r="F222" s="6"/>
    </row>
    <row r="223" spans="1:6" ht="12.75">
      <c r="A223" s="6"/>
      <c r="B223" s="6"/>
      <c r="C223" s="11"/>
      <c r="D223" s="6"/>
      <c r="E223" s="6"/>
      <c r="F223" s="6"/>
    </row>
    <row r="224" spans="1:6" ht="12.75">
      <c r="A224" s="6"/>
      <c r="B224" s="6"/>
      <c r="C224" s="11"/>
      <c r="D224" s="6"/>
      <c r="E224" s="6"/>
      <c r="F224" s="6"/>
    </row>
    <row r="225" spans="1:6" ht="12.75">
      <c r="A225" s="6"/>
      <c r="B225" s="6"/>
      <c r="C225" s="11"/>
      <c r="D225" s="6"/>
      <c r="E225" s="6"/>
      <c r="F225" s="6"/>
    </row>
    <row r="226" spans="1:6" ht="12.75">
      <c r="A226" s="6"/>
      <c r="B226" s="6"/>
      <c r="C226" s="11"/>
      <c r="D226" s="6"/>
      <c r="E226" s="6"/>
      <c r="F226" s="6"/>
    </row>
    <row r="227" spans="1:6" ht="12.75">
      <c r="A227" s="6"/>
      <c r="B227" s="6"/>
      <c r="C227" s="11"/>
      <c r="D227" s="6"/>
      <c r="E227" s="6"/>
      <c r="F227" s="6"/>
    </row>
    <row r="228" spans="1:6" ht="12.75">
      <c r="A228" s="6"/>
      <c r="B228" s="6"/>
      <c r="C228" s="11"/>
      <c r="D228" s="6"/>
      <c r="E228" s="6"/>
      <c r="F228" s="6"/>
    </row>
    <row r="229" spans="1:6" ht="12.75">
      <c r="A229" s="6"/>
      <c r="B229" s="6"/>
      <c r="C229" s="11"/>
      <c r="D229" s="6"/>
      <c r="E229" s="6"/>
      <c r="F229" s="6"/>
    </row>
    <row r="230" spans="1:6" ht="12.75">
      <c r="A230" s="6"/>
      <c r="B230" s="6"/>
      <c r="C230" s="11"/>
      <c r="D230" s="6"/>
      <c r="E230" s="6"/>
      <c r="F230" s="6"/>
    </row>
    <row r="231" spans="1:6" ht="12.75">
      <c r="A231" s="6"/>
      <c r="B231" s="6"/>
      <c r="C231" s="11"/>
      <c r="D231" s="6"/>
      <c r="E231" s="6"/>
      <c r="F231" s="6"/>
    </row>
    <row r="232" spans="1:6" ht="12.75">
      <c r="A232" s="6"/>
      <c r="B232" s="6"/>
      <c r="C232" s="11"/>
      <c r="D232" s="6"/>
      <c r="E232" s="6"/>
      <c r="F232" s="6"/>
    </row>
    <row r="233" spans="1:6" ht="12.75">
      <c r="A233" s="6"/>
      <c r="B233" s="6"/>
      <c r="C233" s="11"/>
      <c r="D233" s="6"/>
      <c r="E233" s="6"/>
      <c r="F233" s="6"/>
    </row>
    <row r="234" spans="1:6" ht="12.75">
      <c r="A234" s="6"/>
      <c r="B234" s="6"/>
      <c r="C234" s="11"/>
      <c r="D234" s="6"/>
      <c r="E234" s="6"/>
      <c r="F234" s="6"/>
    </row>
    <row r="235" spans="1:6" ht="12.75">
      <c r="A235" s="6"/>
      <c r="B235" s="6"/>
      <c r="C235" s="11"/>
      <c r="D235" s="6"/>
      <c r="E235" s="6"/>
      <c r="F235" s="6"/>
    </row>
    <row r="236" spans="1:6" ht="12.75">
      <c r="A236" s="6"/>
      <c r="B236" s="6"/>
      <c r="C236" s="11"/>
      <c r="D236" s="6"/>
      <c r="E236" s="6"/>
      <c r="F236" s="6"/>
    </row>
    <row r="237" spans="1:6" ht="12.75">
      <c r="A237" s="6"/>
      <c r="B237" s="6"/>
      <c r="C237" s="11"/>
      <c r="D237" s="6"/>
      <c r="E237" s="6"/>
      <c r="F237" s="6"/>
    </row>
    <row r="238" spans="1:6" ht="12.75">
      <c r="A238" s="6"/>
      <c r="B238" s="6"/>
      <c r="C238" s="11"/>
      <c r="D238" s="6"/>
      <c r="E238" s="6"/>
      <c r="F238" s="6"/>
    </row>
    <row r="239" spans="1:6" ht="12.75">
      <c r="A239" s="6"/>
      <c r="B239" s="6"/>
      <c r="C239" s="11"/>
      <c r="D239" s="6"/>
      <c r="E239" s="6"/>
      <c r="F239" s="6"/>
    </row>
    <row r="240" spans="1:6" ht="12.75">
      <c r="A240" s="6"/>
      <c r="B240" s="6"/>
      <c r="C240" s="11"/>
      <c r="D240" s="6"/>
      <c r="E240" s="6"/>
      <c r="F240" s="6"/>
    </row>
    <row r="241" spans="1:6" ht="12.75">
      <c r="A241" s="6"/>
      <c r="B241" s="6"/>
      <c r="C241" s="11"/>
      <c r="D241" s="6"/>
      <c r="E241" s="6"/>
      <c r="F241" s="6"/>
    </row>
    <row r="242" spans="1:6" ht="12.75">
      <c r="A242" s="6"/>
      <c r="B242" s="6"/>
      <c r="C242" s="11"/>
      <c r="D242" s="6"/>
      <c r="E242" s="6"/>
      <c r="F242" s="6"/>
    </row>
    <row r="243" spans="1:6" ht="12.75">
      <c r="A243" s="6"/>
      <c r="B243" s="6"/>
      <c r="C243" s="11"/>
      <c r="D243" s="6"/>
      <c r="E243" s="6"/>
      <c r="F243" s="6"/>
    </row>
    <row r="244" spans="1:6" ht="12.75">
      <c r="A244" s="6"/>
      <c r="B244" s="6"/>
      <c r="C244" s="11"/>
      <c r="D244" s="6"/>
      <c r="E244" s="6"/>
      <c r="F244" s="6"/>
    </row>
    <row r="245" spans="1:6" ht="12.75">
      <c r="A245" s="6"/>
      <c r="B245" s="6"/>
      <c r="C245" s="11"/>
      <c r="D245" s="6"/>
      <c r="E245" s="6"/>
      <c r="F245" s="6"/>
    </row>
    <row r="246" spans="1:6" ht="12.75">
      <c r="A246" s="6"/>
      <c r="B246" s="6"/>
      <c r="C246" s="11"/>
      <c r="D246" s="6"/>
      <c r="E246" s="6"/>
      <c r="F246" s="6"/>
    </row>
    <row r="247" spans="1:6" ht="12.75">
      <c r="A247" s="6"/>
      <c r="B247" s="6"/>
      <c r="C247" s="11"/>
      <c r="D247" s="6"/>
      <c r="E247" s="6"/>
      <c r="F247" s="6"/>
    </row>
    <row r="248" spans="1:6" ht="12.75">
      <c r="A248" s="6"/>
      <c r="B248" s="6"/>
      <c r="C248" s="11"/>
      <c r="D248" s="6"/>
      <c r="E248" s="6"/>
      <c r="F248" s="6"/>
    </row>
    <row r="249" spans="1:6" ht="12.75">
      <c r="A249" s="6"/>
      <c r="B249" s="6"/>
      <c r="C249" s="11"/>
      <c r="D249" s="6"/>
      <c r="E249" s="6"/>
      <c r="F249" s="6"/>
    </row>
    <row r="250" spans="1:6" ht="12.75">
      <c r="A250" s="6"/>
      <c r="B250" s="6"/>
      <c r="C250" s="11"/>
      <c r="D250" s="6"/>
      <c r="E250" s="6"/>
      <c r="F250" s="6"/>
    </row>
    <row r="251" spans="1:6" ht="12.75">
      <c r="A251" s="6"/>
      <c r="B251" s="6"/>
      <c r="C251" s="11"/>
      <c r="D251" s="6"/>
      <c r="E251" s="6"/>
      <c r="F251" s="6"/>
    </row>
    <row r="252" spans="1:6" ht="12.75">
      <c r="A252" s="6"/>
      <c r="B252" s="6"/>
      <c r="C252" s="11"/>
      <c r="D252" s="6"/>
      <c r="E252" s="6"/>
      <c r="F252" s="6"/>
    </row>
    <row r="253" spans="1:6" ht="12.75">
      <c r="A253" s="6"/>
      <c r="B253" s="6"/>
      <c r="C253" s="11"/>
      <c r="D253" s="6"/>
      <c r="E253" s="6"/>
      <c r="F253" s="6"/>
    </row>
    <row r="254" spans="1:6" ht="12.75">
      <c r="A254" s="6"/>
      <c r="B254" s="6"/>
      <c r="C254" s="11"/>
      <c r="D254" s="6"/>
      <c r="E254" s="6"/>
      <c r="F254" s="6"/>
    </row>
    <row r="255" spans="1:6" ht="12.75">
      <c r="A255" s="6"/>
      <c r="B255" s="6"/>
      <c r="C255" s="11"/>
      <c r="D255" s="6"/>
      <c r="E255" s="6"/>
      <c r="F255" s="6"/>
    </row>
    <row r="256" spans="1:6" ht="12.75">
      <c r="A256" s="6"/>
      <c r="B256" s="6"/>
      <c r="C256" s="11"/>
      <c r="D256" s="6"/>
      <c r="E256" s="6"/>
      <c r="F256" s="6"/>
    </row>
    <row r="257" spans="1:6" ht="12.75">
      <c r="A257" s="6"/>
      <c r="B257" s="6"/>
      <c r="C257" s="11"/>
      <c r="D257" s="6"/>
      <c r="E257" s="6"/>
      <c r="F257" s="6"/>
    </row>
    <row r="258" spans="1:6" ht="12.75">
      <c r="A258" s="6"/>
      <c r="B258" s="6"/>
      <c r="C258" s="11"/>
      <c r="D258" s="6"/>
      <c r="E258" s="6"/>
      <c r="F258" s="6"/>
    </row>
    <row r="259" spans="1:6" ht="12.75">
      <c r="A259" s="6"/>
      <c r="B259" s="6"/>
      <c r="C259" s="11"/>
      <c r="D259" s="6"/>
      <c r="E259" s="6"/>
      <c r="F259" s="6"/>
    </row>
    <row r="260" spans="1:6" ht="12.75">
      <c r="A260" s="6"/>
      <c r="B260" s="6"/>
      <c r="C260" s="11"/>
      <c r="D260" s="6"/>
      <c r="E260" s="6"/>
      <c r="F260" s="6"/>
    </row>
    <row r="261" spans="1:6" ht="12.75">
      <c r="A261" s="6"/>
      <c r="B261" s="6"/>
      <c r="C261" s="11"/>
      <c r="D261" s="6"/>
      <c r="E261" s="6"/>
      <c r="F261" s="6"/>
    </row>
    <row r="262" spans="1:6" ht="12.75">
      <c r="A262" s="6"/>
      <c r="B262" s="6"/>
      <c r="C262" s="11"/>
      <c r="D262" s="6"/>
      <c r="E262" s="6"/>
      <c r="F262" s="6"/>
    </row>
    <row r="263" spans="1:6" ht="12.75">
      <c r="A263" s="6"/>
      <c r="B263" s="6"/>
      <c r="C263" s="11"/>
      <c r="D263" s="6"/>
      <c r="E263" s="6"/>
      <c r="F263" s="6"/>
    </row>
    <row r="264" spans="1:6" ht="12.75">
      <c r="A264" s="6"/>
      <c r="B264" s="6"/>
      <c r="C264" s="11"/>
      <c r="D264" s="6"/>
      <c r="E264" s="6"/>
      <c r="F264" s="6"/>
    </row>
    <row r="265" spans="1:6" ht="12.75">
      <c r="A265" s="6"/>
      <c r="B265" s="6"/>
      <c r="C265" s="11"/>
      <c r="D265" s="6"/>
      <c r="E265" s="6"/>
      <c r="F265" s="6"/>
    </row>
    <row r="266" spans="1:6" ht="12.75">
      <c r="A266" s="6"/>
      <c r="B266" s="6"/>
      <c r="C266" s="11"/>
      <c r="D266" s="6"/>
      <c r="E266" s="6"/>
      <c r="F266" s="6"/>
    </row>
    <row r="267" spans="1:6" ht="12.75">
      <c r="A267" s="6"/>
      <c r="B267" s="6"/>
      <c r="C267" s="11"/>
      <c r="D267" s="6"/>
      <c r="E267" s="6"/>
      <c r="F267" s="6"/>
    </row>
    <row r="268" spans="1:6" ht="12.75">
      <c r="A268" s="6"/>
      <c r="B268" s="6"/>
      <c r="C268" s="11"/>
      <c r="D268" s="6"/>
      <c r="E268" s="6"/>
      <c r="F268" s="6"/>
    </row>
    <row r="269" spans="1:6" ht="12.75">
      <c r="A269" s="6"/>
      <c r="B269" s="6"/>
      <c r="C269" s="11"/>
      <c r="D269" s="6"/>
      <c r="E269" s="6"/>
      <c r="F269" s="6"/>
    </row>
    <row r="270" spans="1:6" ht="12.75">
      <c r="A270" s="6"/>
      <c r="B270" s="6"/>
      <c r="C270" s="11"/>
      <c r="D270" s="6"/>
      <c r="E270" s="6"/>
      <c r="F270" s="6"/>
    </row>
    <row r="271" spans="1:6" ht="12.75">
      <c r="A271" s="6"/>
      <c r="B271" s="6"/>
      <c r="C271" s="11"/>
      <c r="D271" s="6"/>
      <c r="E271" s="6"/>
      <c r="F271" s="6"/>
    </row>
    <row r="272" spans="1:6" ht="12.75">
      <c r="A272" s="6"/>
      <c r="B272" s="6"/>
      <c r="C272" s="11"/>
      <c r="D272" s="6"/>
      <c r="E272" s="6"/>
      <c r="F272" s="6"/>
    </row>
    <row r="273" spans="1:6" ht="12.75">
      <c r="A273" s="6"/>
      <c r="B273" s="6"/>
      <c r="C273" s="11"/>
      <c r="D273" s="6"/>
      <c r="E273" s="6"/>
      <c r="F273" s="6"/>
    </row>
    <row r="274" spans="1:6" ht="12.75">
      <c r="A274" s="6"/>
      <c r="B274" s="6"/>
      <c r="C274" s="11"/>
      <c r="D274" s="6"/>
      <c r="E274" s="6"/>
      <c r="F274" s="6"/>
    </row>
    <row r="275" spans="1:6" ht="12.75">
      <c r="A275" s="6"/>
      <c r="B275" s="6"/>
      <c r="C275" s="11"/>
      <c r="D275" s="6"/>
      <c r="E275" s="6"/>
      <c r="F275" s="6"/>
    </row>
    <row r="276" spans="1:6" ht="12.75">
      <c r="A276" s="6"/>
      <c r="B276" s="6"/>
      <c r="C276" s="11"/>
      <c r="D276" s="6"/>
      <c r="E276" s="6"/>
      <c r="F276" s="6"/>
    </row>
  </sheetData>
  <mergeCells count="24">
    <mergeCell ref="G9:G10"/>
    <mergeCell ref="C45:C51"/>
    <mergeCell ref="A6:G6"/>
    <mergeCell ref="A7:G7"/>
    <mergeCell ref="A9:A10"/>
    <mergeCell ref="B9:B10"/>
    <mergeCell ref="C9:C10"/>
    <mergeCell ref="D9:D10"/>
    <mergeCell ref="E9:E10"/>
    <mergeCell ref="C14:C22"/>
    <mergeCell ref="C65:C69"/>
    <mergeCell ref="F9:F10"/>
    <mergeCell ref="E135:F135"/>
    <mergeCell ref="C30:C43"/>
    <mergeCell ref="C79:C80"/>
    <mergeCell ref="C53:C57"/>
    <mergeCell ref="C71:C73"/>
    <mergeCell ref="C121:C122"/>
    <mergeCell ref="C82:C83"/>
    <mergeCell ref="C93:C95"/>
    <mergeCell ref="E136:F136"/>
    <mergeCell ref="C115:C117"/>
    <mergeCell ref="C107:C110"/>
    <mergeCell ref="C111:C114"/>
  </mergeCells>
  <phoneticPr fontId="2" type="noConversion"/>
  <printOptions horizontalCentered="1"/>
  <pageMargins left="0.59055118110236227" right="0.19685039370078741" top="0.28999999999999998" bottom="0.31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Доходи заг.</vt:lpstr>
      <vt:lpstr>Видатки заг.</vt:lpstr>
      <vt:lpstr>Узагальнені</vt:lpstr>
      <vt:lpstr>спеціальний фонд</vt:lpstr>
      <vt:lpstr>програми</vt:lpstr>
      <vt:lpstr>'Видатки заг.'!Заголовки_для_печати</vt:lpstr>
      <vt:lpstr>'Доходи заг.'!Заголовки_для_печати</vt:lpstr>
      <vt:lpstr>програми!Заголовки_для_печати</vt:lpstr>
      <vt:lpstr>'спеціальний фонд'!Заголовки_для_печати</vt:lpstr>
      <vt:lpstr>Узагальнені!Заголовки_для_печати</vt:lpstr>
      <vt:lpstr>'Видатки заг.'!Область_печати</vt:lpstr>
      <vt:lpstr>програми!Область_печати</vt:lpstr>
      <vt:lpstr>'спеціальний фонд'!Область_печати</vt:lpstr>
      <vt:lpstr>Узагальнені!Область_печати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Юлдашев Евгений Станиславович</dc:creator>
  <cp:lastModifiedBy>KADRY</cp:lastModifiedBy>
  <cp:lastPrinted>2021-11-11T09:30:40Z</cp:lastPrinted>
  <dcterms:created xsi:type="dcterms:W3CDTF">2003-07-08T10:23:23Z</dcterms:created>
  <dcterms:modified xsi:type="dcterms:W3CDTF">2021-11-12T14:31:40Z</dcterms:modified>
</cp:coreProperties>
</file>